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mpinc546-my.sharepoint.com/personal/bjsmith_pmpbiz_com/Documents/Desktop/"/>
    </mc:Choice>
  </mc:AlternateContent>
  <xr:revisionPtr revIDLastSave="0" documentId="8_{70A8223A-1EAC-4197-93D0-354F175758A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2025 Draft Budget" sheetId="3" r:id="rId1"/>
    <sheet name="2012-2016" sheetId="1" r:id="rId2"/>
    <sheet name="2013-2019" sheetId="2" r:id="rId3"/>
  </sheets>
  <definedNames>
    <definedName name="_xlnm.Print_Area" localSheetId="1">'2012-2016'!$A$1:$K$106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3" l="1"/>
  <c r="J5" i="3"/>
  <c r="J4" i="3"/>
  <c r="J20" i="3"/>
  <c r="J110" i="3"/>
  <c r="J63" i="3"/>
  <c r="J58" i="3"/>
  <c r="J47" i="3"/>
  <c r="J10" i="3"/>
  <c r="J81" i="3"/>
  <c r="J83" i="3" s="1"/>
  <c r="J87" i="3"/>
  <c r="J88" i="3"/>
  <c r="J13" i="3" l="1"/>
  <c r="K71" i="3"/>
  <c r="L71" i="3"/>
  <c r="I71" i="3"/>
  <c r="L86" i="3" l="1"/>
  <c r="K81" i="3"/>
  <c r="I27" i="3"/>
  <c r="H110" i="3"/>
  <c r="G110" i="3"/>
  <c r="F110" i="3"/>
  <c r="K88" i="3"/>
  <c r="H88" i="3"/>
  <c r="G88" i="3"/>
  <c r="H83" i="3"/>
  <c r="G83" i="3"/>
  <c r="F83" i="3"/>
  <c r="H58" i="3"/>
  <c r="G58" i="3"/>
  <c r="F58" i="3"/>
  <c r="H47" i="3"/>
  <c r="G47" i="3"/>
  <c r="F47" i="3"/>
  <c r="J37" i="3"/>
  <c r="J89" i="3" s="1"/>
  <c r="H37" i="3"/>
  <c r="G37" i="3"/>
  <c r="G89" i="3" s="1"/>
  <c r="F37" i="3"/>
  <c r="H20" i="3"/>
  <c r="G20" i="3"/>
  <c r="F20" i="3"/>
  <c r="H13" i="3"/>
  <c r="G13" i="3"/>
  <c r="G21" i="3" s="1"/>
  <c r="F13" i="3"/>
  <c r="F88" i="3"/>
  <c r="F63" i="3"/>
  <c r="I109" i="3"/>
  <c r="I108" i="3"/>
  <c r="I107" i="3"/>
  <c r="I106" i="3"/>
  <c r="I105" i="3"/>
  <c r="I104" i="3"/>
  <c r="I103" i="3"/>
  <c r="I102" i="3"/>
  <c r="I101" i="3"/>
  <c r="I100" i="3"/>
  <c r="I19" i="3"/>
  <c r="I18" i="3"/>
  <c r="I17" i="3"/>
  <c r="I16" i="3"/>
  <c r="I87" i="3"/>
  <c r="I86" i="3"/>
  <c r="I82" i="3"/>
  <c r="I81" i="3"/>
  <c r="I80" i="3"/>
  <c r="I79" i="3"/>
  <c r="I78" i="3"/>
  <c r="I77" i="3"/>
  <c r="I76" i="3"/>
  <c r="I75" i="3"/>
  <c r="I74" i="3"/>
  <c r="I73" i="3"/>
  <c r="I72" i="3"/>
  <c r="I70" i="3"/>
  <c r="I69" i="3"/>
  <c r="I68" i="3"/>
  <c r="I67" i="3"/>
  <c r="I66" i="3"/>
  <c r="I62" i="3"/>
  <c r="I61" i="3"/>
  <c r="I57" i="3"/>
  <c r="I56" i="3"/>
  <c r="I55" i="3"/>
  <c r="I54" i="3"/>
  <c r="I53" i="3"/>
  <c r="I52" i="3"/>
  <c r="I51" i="3"/>
  <c r="I50" i="3"/>
  <c r="I46" i="3"/>
  <c r="I45" i="3"/>
  <c r="I44" i="3"/>
  <c r="I43" i="3"/>
  <c r="I42" i="3"/>
  <c r="I41" i="3"/>
  <c r="I40" i="3"/>
  <c r="I36" i="3"/>
  <c r="I35" i="3"/>
  <c r="I34" i="3"/>
  <c r="I33" i="3"/>
  <c r="I32" i="3"/>
  <c r="I31" i="3"/>
  <c r="I30" i="3"/>
  <c r="I29" i="3"/>
  <c r="I28" i="3"/>
  <c r="I26" i="3"/>
  <c r="I25" i="3"/>
  <c r="I24" i="3"/>
  <c r="I4" i="3"/>
  <c r="L109" i="3"/>
  <c r="L108" i="3"/>
  <c r="K108" i="3"/>
  <c r="L107" i="3"/>
  <c r="K107" i="3"/>
  <c r="L106" i="3"/>
  <c r="K106" i="3"/>
  <c r="L105" i="3"/>
  <c r="K105" i="3"/>
  <c r="L104" i="3"/>
  <c r="K104" i="3"/>
  <c r="L103" i="3"/>
  <c r="K103" i="3"/>
  <c r="L102" i="3"/>
  <c r="K102" i="3"/>
  <c r="L101" i="3"/>
  <c r="K101" i="3"/>
  <c r="L100" i="3"/>
  <c r="K100" i="3"/>
  <c r="L19" i="3"/>
  <c r="L18" i="3"/>
  <c r="L17" i="3"/>
  <c r="K17" i="3"/>
  <c r="L16" i="3"/>
  <c r="K16" i="3"/>
  <c r="K20" i="3" s="1"/>
  <c r="L87" i="3"/>
  <c r="L82" i="3"/>
  <c r="K82" i="3"/>
  <c r="L80" i="3"/>
  <c r="K80" i="3"/>
  <c r="L79" i="3"/>
  <c r="K79" i="3"/>
  <c r="L78" i="3"/>
  <c r="K78" i="3"/>
  <c r="L77" i="3"/>
  <c r="K77" i="3"/>
  <c r="L76" i="3"/>
  <c r="K76" i="3"/>
  <c r="L75" i="3"/>
  <c r="K75" i="3"/>
  <c r="L74" i="3"/>
  <c r="K74" i="3"/>
  <c r="L73" i="3"/>
  <c r="K73" i="3"/>
  <c r="L72" i="3"/>
  <c r="K72" i="3"/>
  <c r="L70" i="3"/>
  <c r="K70" i="3"/>
  <c r="L69" i="3"/>
  <c r="K69" i="3"/>
  <c r="L68" i="3"/>
  <c r="K68" i="3"/>
  <c r="L67" i="3"/>
  <c r="K67" i="3"/>
  <c r="L66" i="3"/>
  <c r="K66" i="3"/>
  <c r="L62" i="3"/>
  <c r="K62" i="3"/>
  <c r="L61" i="3"/>
  <c r="K61" i="3"/>
  <c r="K63" i="3" s="1"/>
  <c r="L57" i="3"/>
  <c r="K57" i="3"/>
  <c r="L56" i="3"/>
  <c r="K56" i="3"/>
  <c r="L55" i="3"/>
  <c r="K55" i="3"/>
  <c r="L54" i="3"/>
  <c r="K54" i="3"/>
  <c r="L53" i="3"/>
  <c r="K53" i="3"/>
  <c r="L52" i="3"/>
  <c r="K52" i="3"/>
  <c r="L51" i="3"/>
  <c r="K51" i="3"/>
  <c r="L50" i="3"/>
  <c r="K50" i="3"/>
  <c r="L46" i="3"/>
  <c r="K46" i="3"/>
  <c r="L45" i="3"/>
  <c r="K45" i="3"/>
  <c r="L44" i="3"/>
  <c r="K44" i="3"/>
  <c r="L43" i="3"/>
  <c r="K43" i="3"/>
  <c r="L42" i="3"/>
  <c r="K42" i="3"/>
  <c r="L41" i="3"/>
  <c r="K41" i="3"/>
  <c r="L40" i="3"/>
  <c r="K40" i="3"/>
  <c r="L36" i="3"/>
  <c r="K36" i="3"/>
  <c r="L35" i="3"/>
  <c r="K35" i="3"/>
  <c r="L34" i="3"/>
  <c r="K34" i="3"/>
  <c r="L33" i="3"/>
  <c r="K33" i="3"/>
  <c r="L32" i="3"/>
  <c r="K32" i="3"/>
  <c r="L31" i="3"/>
  <c r="K31" i="3"/>
  <c r="L30" i="3"/>
  <c r="K30" i="3"/>
  <c r="L29" i="3"/>
  <c r="K29" i="3"/>
  <c r="L28" i="3"/>
  <c r="K28" i="3"/>
  <c r="L27" i="3"/>
  <c r="K27" i="3"/>
  <c r="L26" i="3"/>
  <c r="K26" i="3"/>
  <c r="L25" i="3"/>
  <c r="K25" i="3"/>
  <c r="L24" i="3"/>
  <c r="K24" i="3"/>
  <c r="L10" i="3"/>
  <c r="L12" i="3"/>
  <c r="K12" i="3"/>
  <c r="L11" i="3"/>
  <c r="K11" i="3"/>
  <c r="L9" i="3"/>
  <c r="K9" i="3"/>
  <c r="L8" i="3"/>
  <c r="K8" i="3"/>
  <c r="L7" i="3"/>
  <c r="K7" i="3"/>
  <c r="K6" i="3"/>
  <c r="L6" i="3"/>
  <c r="I12" i="3"/>
  <c r="I11" i="3"/>
  <c r="I10" i="3"/>
  <c r="I9" i="3"/>
  <c r="I8" i="3"/>
  <c r="I7" i="3"/>
  <c r="I6" i="3"/>
  <c r="I5" i="3"/>
  <c r="H63" i="3"/>
  <c r="D88" i="3"/>
  <c r="E88" i="3"/>
  <c r="C88" i="3"/>
  <c r="D83" i="3"/>
  <c r="E83" i="3"/>
  <c r="C83" i="3"/>
  <c r="D63" i="3"/>
  <c r="E63" i="3"/>
  <c r="C63" i="3"/>
  <c r="D58" i="3"/>
  <c r="E58" i="3"/>
  <c r="C58" i="3"/>
  <c r="E47" i="3"/>
  <c r="D47" i="3"/>
  <c r="C47" i="3"/>
  <c r="E37" i="3"/>
  <c r="D37" i="3"/>
  <c r="C37" i="3"/>
  <c r="L20" i="3" l="1"/>
  <c r="G111" i="3"/>
  <c r="K58" i="3"/>
  <c r="K13" i="3"/>
  <c r="K21" i="3" s="1"/>
  <c r="K110" i="3"/>
  <c r="L13" i="3"/>
  <c r="K83" i="3"/>
  <c r="K47" i="3"/>
  <c r="I88" i="3"/>
  <c r="I13" i="3"/>
  <c r="L83" i="3"/>
  <c r="L47" i="3"/>
  <c r="L58" i="3"/>
  <c r="I110" i="3"/>
  <c r="K37" i="3"/>
  <c r="L37" i="3"/>
  <c r="L110" i="3"/>
  <c r="I20" i="3"/>
  <c r="L88" i="3"/>
  <c r="I83" i="3"/>
  <c r="I58" i="3"/>
  <c r="I47" i="3"/>
  <c r="I37" i="3"/>
  <c r="F89" i="3"/>
  <c r="J21" i="3"/>
  <c r="J111" i="3" s="1"/>
  <c r="H21" i="3"/>
  <c r="F21" i="3"/>
  <c r="H89" i="3"/>
  <c r="C89" i="3"/>
  <c r="D89" i="3"/>
  <c r="E89" i="3"/>
  <c r="E110" i="3"/>
  <c r="E20" i="3"/>
  <c r="E13" i="3"/>
  <c r="L21" i="3" l="1"/>
  <c r="H111" i="3"/>
  <c r="F111" i="3"/>
  <c r="E111" i="3"/>
  <c r="D110" i="3" l="1"/>
  <c r="D20" i="3"/>
  <c r="D13" i="3"/>
  <c r="D111" i="3" l="1"/>
  <c r="C110" i="3" l="1"/>
  <c r="C20" i="3"/>
  <c r="L63" i="3"/>
  <c r="L89" i="3" s="1"/>
  <c r="K89" i="3"/>
  <c r="I63" i="3"/>
  <c r="C13" i="3"/>
  <c r="C16" i="2"/>
  <c r="C111" i="3" l="1"/>
  <c r="G9" i="2"/>
  <c r="I89" i="3" l="1"/>
  <c r="I72" i="2"/>
  <c r="H72" i="2"/>
  <c r="G10" i="2"/>
  <c r="G11" i="2"/>
  <c r="F101" i="2"/>
  <c r="F100" i="2"/>
  <c r="F99" i="2"/>
  <c r="F98" i="2"/>
  <c r="F97" i="2"/>
  <c r="F96" i="2"/>
  <c r="F95" i="2"/>
  <c r="F94" i="2"/>
  <c r="F93" i="2"/>
  <c r="F92" i="2"/>
  <c r="F91" i="2"/>
  <c r="F86" i="2"/>
  <c r="F85" i="2"/>
  <c r="F84" i="2"/>
  <c r="F80" i="2"/>
  <c r="F79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3" i="2"/>
  <c r="F50" i="2"/>
  <c r="F49" i="2"/>
  <c r="F48" i="2"/>
  <c r="F47" i="2"/>
  <c r="F46" i="2"/>
  <c r="F45" i="2"/>
  <c r="F44" i="2"/>
  <c r="F43" i="2"/>
  <c r="F42" i="2"/>
  <c r="F41" i="2"/>
  <c r="F40" i="2"/>
  <c r="F37" i="2"/>
  <c r="F36" i="2"/>
  <c r="F35" i="2"/>
  <c r="F34" i="2"/>
  <c r="F33" i="2"/>
  <c r="F32" i="2"/>
  <c r="F29" i="2"/>
  <c r="F28" i="2"/>
  <c r="F27" i="2"/>
  <c r="F26" i="2"/>
  <c r="F25" i="2"/>
  <c r="F24" i="2"/>
  <c r="F23" i="2"/>
  <c r="F22" i="2"/>
  <c r="F21" i="2"/>
  <c r="F20" i="2"/>
  <c r="F19" i="2"/>
  <c r="F15" i="2"/>
  <c r="F14" i="2"/>
  <c r="F13" i="2"/>
  <c r="F12" i="2"/>
  <c r="F11" i="2"/>
  <c r="F10" i="2"/>
  <c r="F9" i="2"/>
  <c r="F8" i="2"/>
  <c r="F7" i="2"/>
  <c r="F6" i="2"/>
  <c r="F5" i="2"/>
  <c r="F4" i="2"/>
  <c r="D81" i="2"/>
  <c r="D102" i="2"/>
  <c r="D88" i="2"/>
  <c r="D16" i="2"/>
  <c r="C88" i="2"/>
  <c r="K111" i="3" l="1"/>
  <c r="F102" i="2"/>
  <c r="F81" i="2"/>
  <c r="D104" i="2"/>
  <c r="G102" i="2"/>
  <c r="E102" i="2"/>
  <c r="C102" i="2"/>
  <c r="G88" i="2"/>
  <c r="E88" i="2"/>
  <c r="I62" i="2" l="1"/>
  <c r="H62" i="2"/>
  <c r="I5" i="2"/>
  <c r="I34" i="2"/>
  <c r="H34" i="2"/>
  <c r="I21" i="2" l="1"/>
  <c r="E81" i="2" l="1"/>
  <c r="F87" i="2" l="1"/>
  <c r="F88" i="2" s="1"/>
  <c r="E16" i="2" l="1"/>
  <c r="E104" i="2" s="1"/>
  <c r="I12" i="2" l="1"/>
  <c r="H12" i="2"/>
  <c r="H15" i="2"/>
  <c r="I15" i="2"/>
  <c r="H14" i="2"/>
  <c r="I14" i="2"/>
  <c r="C81" i="2"/>
  <c r="I101" i="2"/>
  <c r="I100" i="2"/>
  <c r="H100" i="2"/>
  <c r="I99" i="2"/>
  <c r="H99" i="2"/>
  <c r="I98" i="2"/>
  <c r="H98" i="2"/>
  <c r="I97" i="2"/>
  <c r="H97" i="2"/>
  <c r="I96" i="2"/>
  <c r="H96" i="2"/>
  <c r="I95" i="2"/>
  <c r="H95" i="2"/>
  <c r="I94" i="2"/>
  <c r="H94" i="2"/>
  <c r="I93" i="2"/>
  <c r="H93" i="2"/>
  <c r="I92" i="2"/>
  <c r="H92" i="2"/>
  <c r="I91" i="2"/>
  <c r="H91" i="2"/>
  <c r="I87" i="2"/>
  <c r="I86" i="2"/>
  <c r="H86" i="2"/>
  <c r="I85" i="2"/>
  <c r="H85" i="2"/>
  <c r="I84" i="2"/>
  <c r="H84" i="2"/>
  <c r="G81" i="2"/>
  <c r="I80" i="2"/>
  <c r="I79" i="2"/>
  <c r="I73" i="2"/>
  <c r="H73" i="2"/>
  <c r="H71" i="2"/>
  <c r="I70" i="2"/>
  <c r="H70" i="2"/>
  <c r="I69" i="2"/>
  <c r="H69" i="2"/>
  <c r="I68" i="2"/>
  <c r="H68" i="2"/>
  <c r="I67" i="2"/>
  <c r="H67" i="2"/>
  <c r="I66" i="2"/>
  <c r="H66" i="2"/>
  <c r="I65" i="2"/>
  <c r="H65" i="2"/>
  <c r="I64" i="2"/>
  <c r="H64" i="2"/>
  <c r="I63" i="2"/>
  <c r="H63" i="2"/>
  <c r="I61" i="2"/>
  <c r="H61" i="2"/>
  <c r="I60" i="2"/>
  <c r="H60" i="2"/>
  <c r="I59" i="2"/>
  <c r="H59" i="2"/>
  <c r="I58" i="2"/>
  <c r="H58" i="2"/>
  <c r="I57" i="2"/>
  <c r="H57" i="2"/>
  <c r="I56" i="2"/>
  <c r="H56" i="2"/>
  <c r="I53" i="2"/>
  <c r="H53" i="2"/>
  <c r="I50" i="2"/>
  <c r="H50" i="2"/>
  <c r="I49" i="2"/>
  <c r="H49" i="2"/>
  <c r="I48" i="2"/>
  <c r="H48" i="2"/>
  <c r="I47" i="2"/>
  <c r="H47" i="2"/>
  <c r="I46" i="2"/>
  <c r="H46" i="2"/>
  <c r="I45" i="2"/>
  <c r="H45" i="2"/>
  <c r="I44" i="2"/>
  <c r="H44" i="2"/>
  <c r="I43" i="2"/>
  <c r="H43" i="2"/>
  <c r="I42" i="2"/>
  <c r="H42" i="2"/>
  <c r="I41" i="2"/>
  <c r="H41" i="2"/>
  <c r="I40" i="2"/>
  <c r="H40" i="2"/>
  <c r="I37" i="2"/>
  <c r="H37" i="2"/>
  <c r="I36" i="2"/>
  <c r="H36" i="2"/>
  <c r="I35" i="2"/>
  <c r="H35" i="2"/>
  <c r="I33" i="2"/>
  <c r="H33" i="2"/>
  <c r="I32" i="2"/>
  <c r="H32" i="2"/>
  <c r="I29" i="2"/>
  <c r="H29" i="2"/>
  <c r="I28" i="2"/>
  <c r="H28" i="2"/>
  <c r="I27" i="2"/>
  <c r="H27" i="2"/>
  <c r="I26" i="2"/>
  <c r="H26" i="2"/>
  <c r="I25" i="2"/>
  <c r="H25" i="2"/>
  <c r="I24" i="2"/>
  <c r="H24" i="2"/>
  <c r="I23" i="2"/>
  <c r="H23" i="2"/>
  <c r="I22" i="2"/>
  <c r="H22" i="2"/>
  <c r="H21" i="2"/>
  <c r="I20" i="2"/>
  <c r="H20" i="2"/>
  <c r="I19" i="2"/>
  <c r="H19" i="2"/>
  <c r="I13" i="2"/>
  <c r="H13" i="2"/>
  <c r="I11" i="2"/>
  <c r="I10" i="2"/>
  <c r="H10" i="2"/>
  <c r="I9" i="2"/>
  <c r="H9" i="2"/>
  <c r="I7" i="2"/>
  <c r="H7" i="2"/>
  <c r="I6" i="2"/>
  <c r="H6" i="2"/>
  <c r="G4" i="2"/>
  <c r="K15" i="1"/>
  <c r="H102" i="2" l="1"/>
  <c r="C104" i="2"/>
  <c r="I88" i="2"/>
  <c r="H88" i="2"/>
  <c r="I102" i="2"/>
  <c r="F16" i="2"/>
  <c r="F104" i="2" s="1"/>
  <c r="I81" i="2"/>
  <c r="H16" i="2"/>
  <c r="H81" i="2"/>
  <c r="J40" i="1"/>
  <c r="K40" i="1"/>
  <c r="H104" i="2" l="1"/>
  <c r="K8" i="1"/>
  <c r="K9" i="1"/>
  <c r="K10" i="1"/>
  <c r="K11" i="1"/>
  <c r="K12" i="1"/>
  <c r="K13" i="1"/>
  <c r="K14" i="1"/>
  <c r="K16" i="1"/>
  <c r="K17" i="1"/>
  <c r="K18" i="1"/>
  <c r="J76" i="1"/>
  <c r="K74" i="1"/>
  <c r="K81" i="1"/>
  <c r="I82" i="1"/>
  <c r="G82" i="1"/>
  <c r="F82" i="1"/>
  <c r="E82" i="1"/>
  <c r="D82" i="1"/>
  <c r="C82" i="1"/>
  <c r="I104" i="1" l="1"/>
  <c r="G104" i="1"/>
  <c r="F104" i="1"/>
  <c r="E104" i="1"/>
  <c r="D104" i="1"/>
  <c r="C104" i="1"/>
  <c r="K103" i="1"/>
  <c r="H103" i="1"/>
  <c r="K102" i="1"/>
  <c r="J102" i="1"/>
  <c r="H102" i="1"/>
  <c r="K101" i="1"/>
  <c r="J101" i="1"/>
  <c r="H101" i="1"/>
  <c r="K100" i="1"/>
  <c r="J100" i="1"/>
  <c r="H100" i="1"/>
  <c r="K99" i="1"/>
  <c r="J99" i="1"/>
  <c r="H99" i="1"/>
  <c r="K98" i="1"/>
  <c r="J98" i="1"/>
  <c r="H98" i="1"/>
  <c r="K97" i="1"/>
  <c r="J97" i="1"/>
  <c r="H97" i="1"/>
  <c r="K96" i="1"/>
  <c r="J96" i="1"/>
  <c r="H96" i="1"/>
  <c r="K95" i="1"/>
  <c r="J95" i="1"/>
  <c r="H95" i="1"/>
  <c r="K94" i="1"/>
  <c r="J94" i="1"/>
  <c r="H94" i="1"/>
  <c r="K93" i="1"/>
  <c r="J93" i="1"/>
  <c r="H93" i="1"/>
  <c r="K92" i="1"/>
  <c r="J92" i="1"/>
  <c r="H92" i="1"/>
  <c r="K89" i="1"/>
  <c r="H89" i="1"/>
  <c r="K88" i="1"/>
  <c r="J88" i="1"/>
  <c r="H88" i="1"/>
  <c r="K87" i="1"/>
  <c r="J87" i="1"/>
  <c r="H87" i="1"/>
  <c r="K86" i="1"/>
  <c r="J86" i="1"/>
  <c r="H86" i="1"/>
  <c r="K85" i="1"/>
  <c r="J85" i="1"/>
  <c r="H85" i="1"/>
  <c r="K80" i="1"/>
  <c r="H80" i="1"/>
  <c r="K77" i="1"/>
  <c r="J77" i="1"/>
  <c r="H77" i="1"/>
  <c r="H76" i="1"/>
  <c r="K75" i="1"/>
  <c r="J75" i="1"/>
  <c r="H75" i="1"/>
  <c r="J74" i="1"/>
  <c r="H74" i="1"/>
  <c r="K73" i="1"/>
  <c r="J73" i="1"/>
  <c r="H73" i="1"/>
  <c r="K72" i="1"/>
  <c r="J72" i="1"/>
  <c r="H72" i="1"/>
  <c r="K71" i="1"/>
  <c r="J71" i="1"/>
  <c r="H71" i="1"/>
  <c r="K70" i="1"/>
  <c r="J70" i="1"/>
  <c r="H70" i="1"/>
  <c r="K69" i="1"/>
  <c r="J69" i="1"/>
  <c r="H69" i="1"/>
  <c r="K66" i="1"/>
  <c r="J66" i="1"/>
  <c r="H66" i="1"/>
  <c r="K65" i="1"/>
  <c r="J65" i="1"/>
  <c r="H65" i="1"/>
  <c r="K64" i="1"/>
  <c r="J64" i="1"/>
  <c r="H64" i="1"/>
  <c r="K63" i="1"/>
  <c r="J63" i="1"/>
  <c r="H63" i="1"/>
  <c r="K62" i="1"/>
  <c r="J62" i="1"/>
  <c r="H62" i="1"/>
  <c r="K61" i="1"/>
  <c r="J61" i="1"/>
  <c r="H61" i="1"/>
  <c r="K60" i="1"/>
  <c r="J60" i="1"/>
  <c r="H60" i="1"/>
  <c r="K59" i="1"/>
  <c r="J59" i="1"/>
  <c r="H59" i="1"/>
  <c r="K56" i="1"/>
  <c r="J56" i="1"/>
  <c r="H56" i="1"/>
  <c r="K53" i="1"/>
  <c r="J53" i="1"/>
  <c r="H53" i="1"/>
  <c r="K52" i="1"/>
  <c r="J52" i="1"/>
  <c r="H52" i="1"/>
  <c r="K51" i="1"/>
  <c r="J51" i="1"/>
  <c r="H51" i="1"/>
  <c r="K50" i="1"/>
  <c r="J50" i="1"/>
  <c r="H50" i="1"/>
  <c r="K49" i="1"/>
  <c r="J49" i="1"/>
  <c r="H49" i="1"/>
  <c r="K48" i="1"/>
  <c r="J48" i="1"/>
  <c r="H48" i="1"/>
  <c r="K47" i="1"/>
  <c r="J47" i="1"/>
  <c r="H47" i="1"/>
  <c r="K46" i="1"/>
  <c r="J46" i="1"/>
  <c r="H46" i="1"/>
  <c r="K45" i="1"/>
  <c r="J45" i="1"/>
  <c r="H45" i="1"/>
  <c r="K44" i="1"/>
  <c r="J44" i="1"/>
  <c r="H44" i="1"/>
  <c r="K43" i="1"/>
  <c r="J43" i="1"/>
  <c r="H43" i="1"/>
  <c r="K39" i="1"/>
  <c r="J39" i="1"/>
  <c r="H39" i="1"/>
  <c r="K38" i="1"/>
  <c r="J38" i="1"/>
  <c r="H38" i="1"/>
  <c r="K37" i="1"/>
  <c r="J37" i="1"/>
  <c r="H37" i="1"/>
  <c r="K36" i="1"/>
  <c r="J36" i="1"/>
  <c r="H36" i="1"/>
  <c r="K33" i="1"/>
  <c r="J33" i="1"/>
  <c r="H33" i="1"/>
  <c r="K32" i="1"/>
  <c r="J32" i="1"/>
  <c r="H32" i="1"/>
  <c r="K31" i="1"/>
  <c r="J31" i="1"/>
  <c r="H31" i="1"/>
  <c r="K30" i="1"/>
  <c r="J30" i="1"/>
  <c r="H30" i="1"/>
  <c r="K29" i="1"/>
  <c r="J29" i="1"/>
  <c r="H29" i="1"/>
  <c r="K28" i="1"/>
  <c r="J28" i="1"/>
  <c r="H28" i="1"/>
  <c r="K27" i="1"/>
  <c r="J27" i="1"/>
  <c r="H27" i="1"/>
  <c r="K26" i="1"/>
  <c r="J26" i="1"/>
  <c r="H26" i="1"/>
  <c r="K25" i="1"/>
  <c r="J25" i="1"/>
  <c r="H25" i="1"/>
  <c r="K24" i="1"/>
  <c r="J24" i="1"/>
  <c r="H24" i="1"/>
  <c r="K23" i="1"/>
  <c r="J23" i="1"/>
  <c r="H23" i="1"/>
  <c r="K22" i="1"/>
  <c r="J22" i="1"/>
  <c r="H22" i="1"/>
  <c r="G19" i="1"/>
  <c r="F19" i="1"/>
  <c r="F106" i="1" s="1"/>
  <c r="E19" i="1"/>
  <c r="E106" i="1" s="1"/>
  <c r="D19" i="1"/>
  <c r="C19" i="1"/>
  <c r="C106" i="1" s="1"/>
  <c r="J18" i="1"/>
  <c r="H18" i="1"/>
  <c r="J17" i="1"/>
  <c r="H17" i="1"/>
  <c r="J16" i="1"/>
  <c r="H16" i="1"/>
  <c r="H15" i="1"/>
  <c r="J14" i="1"/>
  <c r="H14" i="1"/>
  <c r="J13" i="1"/>
  <c r="H13" i="1"/>
  <c r="J12" i="1"/>
  <c r="H12" i="1"/>
  <c r="J11" i="1"/>
  <c r="H11" i="1"/>
  <c r="J10" i="1"/>
  <c r="H10" i="1"/>
  <c r="J9" i="1"/>
  <c r="H9" i="1"/>
  <c r="J8" i="1"/>
  <c r="H8" i="1"/>
  <c r="I7" i="1"/>
  <c r="H7" i="1"/>
  <c r="I6" i="1"/>
  <c r="H6" i="1"/>
  <c r="J82" i="1" l="1"/>
  <c r="K82" i="1"/>
  <c r="G106" i="1"/>
  <c r="H104" i="1"/>
  <c r="H19" i="1"/>
  <c r="D106" i="1"/>
  <c r="H82" i="1"/>
  <c r="K19" i="1"/>
  <c r="J19" i="1"/>
  <c r="K104" i="1"/>
  <c r="J104" i="1"/>
  <c r="I19" i="1"/>
  <c r="I106" i="1" s="1"/>
  <c r="H106" i="1" l="1"/>
  <c r="J106" i="1"/>
  <c r="K106" i="1"/>
  <c r="I16" i="2" l="1"/>
  <c r="I104" i="2" s="1"/>
  <c r="G16" i="2" l="1"/>
  <c r="G104" i="2" s="1"/>
  <c r="L111" i="3"/>
  <c r="I21" i="3" l="1"/>
  <c r="I111" i="3" s="1"/>
</calcChain>
</file>

<file path=xl/sharedStrings.xml><?xml version="1.0" encoding="utf-8"?>
<sst xmlns="http://schemas.openxmlformats.org/spreadsheetml/2006/main" count="362" uniqueCount="166">
  <si>
    <t>VILLAGES OF PIEDMONT HOMEOWNERS ASSOCIATION</t>
  </si>
  <si>
    <t>PUPM = Per Unit, Per Month</t>
  </si>
  <si>
    <t>Acct#</t>
  </si>
  <si>
    <t>Actual 2012</t>
  </si>
  <si>
    <t>Actual 2013</t>
  </si>
  <si>
    <t>Actual 2014</t>
  </si>
  <si>
    <t>Approved 2015 Budget</t>
  </si>
  <si>
    <t>Actual &amp; Projected 2015</t>
  </si>
  <si>
    <t>Amount Over/Under Budget</t>
  </si>
  <si>
    <t>Proposed 2016 Budget</t>
  </si>
  <si>
    <t>PUPM Single Family</t>
  </si>
  <si>
    <t>PUPM Town House</t>
  </si>
  <si>
    <t>Income</t>
  </si>
  <si>
    <t>Assessment Income - SF (157)</t>
  </si>
  <si>
    <t>Assessment Income - TH (256)</t>
  </si>
  <si>
    <t>Builder Asseessment &amp; Maintenance</t>
  </si>
  <si>
    <t>Late Fees</t>
  </si>
  <si>
    <t>Recaptured Legal Fees</t>
  </si>
  <si>
    <t>Capital Contribution</t>
  </si>
  <si>
    <t>NSF Income</t>
  </si>
  <si>
    <t>Interest Income</t>
  </si>
  <si>
    <t>Reserve Transfers - Common Areas</t>
  </si>
  <si>
    <t>Reserve Transfers - Town Homes</t>
  </si>
  <si>
    <t>Clubhouse Rentals</t>
  </si>
  <si>
    <t>Income Tax Refunds</t>
  </si>
  <si>
    <t>Other Income</t>
  </si>
  <si>
    <t>Total Income</t>
  </si>
  <si>
    <t>Administrative Expenses</t>
  </si>
  <si>
    <t>Bad Debt Expense</t>
  </si>
  <si>
    <t>Bank Charges</t>
  </si>
  <si>
    <t>Insurance, All Forms</t>
  </si>
  <si>
    <t>BOD Meeting Expenses</t>
  </si>
  <si>
    <t>General Office Expense, Supplies</t>
  </si>
  <si>
    <t>Office Furniture &amp; Equipment</t>
  </si>
  <si>
    <t>Payment Coupon Expense</t>
  </si>
  <si>
    <t>Postage Expense</t>
  </si>
  <si>
    <t>Printing &amp; Copying</t>
  </si>
  <si>
    <t>Income Taxes</t>
  </si>
  <si>
    <t>Licenses &amp; Permits</t>
  </si>
  <si>
    <t>Admin Miscellaneous</t>
  </si>
  <si>
    <t>Professional Expenses</t>
  </si>
  <si>
    <t>Audit and Tax Preparation</t>
  </si>
  <si>
    <t>Community Management Fee</t>
  </si>
  <si>
    <t>Legal Expense - Collections</t>
  </si>
  <si>
    <t>Legal Expense - General</t>
  </si>
  <si>
    <t>Clubhouse &amp; Pool Operations</t>
  </si>
  <si>
    <t>Pool Management</t>
  </si>
  <si>
    <t>New Pool Equipment</t>
  </si>
  <si>
    <t>Pool Repairs</t>
  </si>
  <si>
    <t>Pool Supplies</t>
  </si>
  <si>
    <t>Pool Furniture Storage</t>
  </si>
  <si>
    <t>Clubhouse Cleaning</t>
  </si>
  <si>
    <t>Clubhouse Utilities</t>
  </si>
  <si>
    <t>Clubhouse Repairs (General)</t>
  </si>
  <si>
    <t>Clubhouse Misc Expenses</t>
  </si>
  <si>
    <t>Clubhouse Interior Painting</t>
  </si>
  <si>
    <t>Clubhouse Mgmt &amp; Security</t>
  </si>
  <si>
    <t>Committee Expense</t>
  </si>
  <si>
    <t>Social &amp; Recreation Committee</t>
  </si>
  <si>
    <t>Common Area Services &amp; Repairs</t>
  </si>
  <si>
    <t>Common Area Electricity</t>
  </si>
  <si>
    <t>Exterior Lighting Repairs</t>
  </si>
  <si>
    <t>Pet Station Supplies</t>
  </si>
  <si>
    <t>Grounds Maintenance Program</t>
  </si>
  <si>
    <t>Additional Landscaping</t>
  </si>
  <si>
    <t>Turf Renovation</t>
  </si>
  <si>
    <t>Common Area Tree Replacement</t>
  </si>
  <si>
    <t>Community Improvements</t>
  </si>
  <si>
    <t>Irrigation System</t>
  </si>
  <si>
    <t>Large Tree Pruning/Removal</t>
  </si>
  <si>
    <t>Watering Service</t>
  </si>
  <si>
    <t>Playground Equipment Repairs</t>
  </si>
  <si>
    <t>Tennis Court Maintenance</t>
  </si>
  <si>
    <t>Snow Removal</t>
  </si>
  <si>
    <t>Signs</t>
  </si>
  <si>
    <t>Other Maintenance/Repairs</t>
  </si>
  <si>
    <t>Townhouse Only Expenses</t>
  </si>
  <si>
    <t>Snow Removal (Townhouses)</t>
  </si>
  <si>
    <t>Total Expenses</t>
  </si>
  <si>
    <t>Less Reserve Deposits</t>
  </si>
  <si>
    <t>Capital Reserve Deposit</t>
  </si>
  <si>
    <t>Contingency Reserve Deposit</t>
  </si>
  <si>
    <t>Additional Snow Reserve Deposit</t>
  </si>
  <si>
    <t>Townhome Reserve Deposit</t>
  </si>
  <si>
    <t>Less Capital Reserve Expenditure</t>
  </si>
  <si>
    <t>Pool Repairs &amp; Equipment</t>
  </si>
  <si>
    <t>Clubhouse Repairs</t>
  </si>
  <si>
    <t>New Office Equipment/Furnishings</t>
  </si>
  <si>
    <t>Clubhouse Mechanical Repairs</t>
  </si>
  <si>
    <t>Tree Removal/Replacement</t>
  </si>
  <si>
    <t>Other Common Area Repairs</t>
  </si>
  <si>
    <t>Playground &amp; Tennis Court Repairs</t>
  </si>
  <si>
    <t>Clubhouse Parking Area Repairs</t>
  </si>
  <si>
    <t>Storm Water Mgmt Pond Repairs</t>
  </si>
  <si>
    <t>Reserve Study Update</t>
  </si>
  <si>
    <t>TH Street Repairs</t>
  </si>
  <si>
    <t>Total Reserve Deposits &amp; Expenses</t>
  </si>
  <si>
    <t>Net Income (Loss)</t>
  </si>
  <si>
    <t>Townhouse Trash Removal</t>
  </si>
  <si>
    <t>Singles Trash Removal</t>
  </si>
  <si>
    <t>2016 budget 9-3-2015</t>
  </si>
  <si>
    <t>Recurring IT Expenses</t>
  </si>
  <si>
    <t>Other Miscellaneous</t>
  </si>
  <si>
    <t>Community Enhancements</t>
  </si>
  <si>
    <t>Contingency Expense</t>
  </si>
  <si>
    <t>Schedule A Management Fees</t>
  </si>
  <si>
    <t>Villages of Piedmont Homeowners Association</t>
  </si>
  <si>
    <t>PUPM = per unit, per month</t>
  </si>
  <si>
    <t>PUPM Town Home</t>
  </si>
  <si>
    <t xml:space="preserve">Total Reserve Deposits </t>
  </si>
  <si>
    <t>Total Reserve Expenditures</t>
  </si>
  <si>
    <t>Declaration Violation Charge</t>
  </si>
  <si>
    <t>Prior Year Surplus</t>
  </si>
  <si>
    <t>Actual 2017</t>
  </si>
  <si>
    <t>Turf Management - Renovation</t>
  </si>
  <si>
    <t>TH Reserve Expenditures</t>
  </si>
  <si>
    <t xml:space="preserve">Approved 2018 </t>
  </si>
  <si>
    <t>Actual &amp; Projected 2018</t>
  </si>
  <si>
    <t>Proposed 2019 Budget</t>
  </si>
  <si>
    <t xml:space="preserve"> </t>
  </si>
  <si>
    <t>Leopolds 5K Trail Run</t>
  </si>
  <si>
    <t>Addtl Snow TH Reserve Deposit</t>
  </si>
  <si>
    <t>2019 Proposed Operating Budget</t>
  </si>
  <si>
    <t>Other Income, Tax Refunds</t>
  </si>
  <si>
    <t>Other Income, Tax Refunds, NSF</t>
  </si>
  <si>
    <t>Other, NSF,  Miscellaneous</t>
  </si>
  <si>
    <t>Pool &amp; Clubhouse Furniture Storage</t>
  </si>
  <si>
    <t>157 SF</t>
  </si>
  <si>
    <t>256 TH</t>
  </si>
  <si>
    <t>Clubhouse Misc. Expenses</t>
  </si>
  <si>
    <t>Clubhouse Mgmt. &amp; Security</t>
  </si>
  <si>
    <t>Banking, Compliance &amp; Communication</t>
  </si>
  <si>
    <t>Actual FY2018</t>
  </si>
  <si>
    <t>Actual FY2017</t>
  </si>
  <si>
    <t xml:space="preserve">been replaced prior to the anticipated schedule, certain components may have exceeded their estimated useful life expectancy or actual </t>
  </si>
  <si>
    <t>reserve projects performed since the Study was conducted could have cost more or less than projected in the Study.</t>
  </si>
  <si>
    <t>Actual FY2019</t>
  </si>
  <si>
    <t>Federal &amp; State Income Taxes</t>
  </si>
  <si>
    <t>Newsletter</t>
  </si>
  <si>
    <t>Subtotal</t>
  </si>
  <si>
    <t>Additional Snow TH Reserve Deposit</t>
  </si>
  <si>
    <t>Single Family Trash Removal</t>
  </si>
  <si>
    <t>Pool Supplies &amp; Repairs</t>
  </si>
  <si>
    <t>Irrigation</t>
  </si>
  <si>
    <t>Clubhouse Building Improvements/Equipment/Furnishings</t>
  </si>
  <si>
    <t>Pool Repairs &amp; Equipment/New Pool Furniture</t>
  </si>
  <si>
    <t>Reserve Study</t>
  </si>
  <si>
    <t>New Software - Amenities Pass &amp; Electronic Voting</t>
  </si>
  <si>
    <t>Concrete Repairs - Sidewalk &amp; Curb/Gutter</t>
  </si>
  <si>
    <t>Actual FY 2023</t>
  </si>
  <si>
    <t>Actual &amp; Projected 2024</t>
  </si>
  <si>
    <t xml:space="preserve"> Draft Budget 2025</t>
  </si>
  <si>
    <t>Approved Budget FY 2024</t>
  </si>
  <si>
    <r>
      <rPr>
        <b/>
        <u/>
        <sz val="11"/>
        <color rgb="FFFF0000"/>
        <rFont val="Calibri"/>
        <family val="2"/>
        <scheme val="minor"/>
      </rPr>
      <t xml:space="preserve">PROJECTED </t>
    </r>
    <r>
      <rPr>
        <b/>
        <u/>
        <sz val="11"/>
        <color theme="1"/>
        <rFont val="Calibri"/>
        <family val="2"/>
        <scheme val="minor"/>
      </rPr>
      <t>CAPITAL AND TOWNHOUSE RESERVE BALANCE INFORMATION FOR DECEMBER 31, 2025</t>
    </r>
  </si>
  <si>
    <t xml:space="preserve">Recommended 12-31-2025 Reserve Balance (Capital &amp; Townhouse) </t>
  </si>
  <si>
    <t xml:space="preserve">Projected 12-31-2025 Reserve Balance (Capital &amp; Townhouse) </t>
  </si>
  <si>
    <t>Amount of Reserves Over/Under recommended by ETC as of 12-31-2025</t>
  </si>
  <si>
    <t>Projected Townhouse Snow Contingency as of 12-31-2025 on deposit</t>
  </si>
  <si>
    <t>Net Income before Expenses, after Reserve Deposits</t>
  </si>
  <si>
    <t>Shared Landscaping</t>
  </si>
  <si>
    <t>Yard of the Month</t>
  </si>
  <si>
    <t>Asphalt Repairs - Tennis Courts</t>
  </si>
  <si>
    <t>2025 Budget</t>
  </si>
  <si>
    <t>Esimated 2023 &amp; 2024 expenditures deferred until 2025</t>
  </si>
  <si>
    <t>Note: The Projected Reserve Fund balances at 12/31/25 may vary from Actual balance at 12/31/25, as certain components may have</t>
  </si>
  <si>
    <t>Estimated Detailed Reserve Expenditures on Reverse Side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</si>
</sst>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0.5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.5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8" fillId="0" borderId="0" applyFont="0" applyFill="0" applyBorder="0" applyAlignment="0" applyProtection="0"/>
  </cellStyleXfs>
  <cellXfs count="22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/>
    <xf numFmtId="3" fontId="1" fillId="0" borderId="0" xfId="0" applyNumberFormat="1" applyFont="1" applyAlignment="1">
      <alignment horizontal="center"/>
    </xf>
    <xf numFmtId="6" fontId="0" fillId="0" borderId="0" xfId="0" applyNumberFormat="1"/>
    <xf numFmtId="0" fontId="1" fillId="0" borderId="2" xfId="0" applyFont="1" applyBorder="1"/>
    <xf numFmtId="3" fontId="0" fillId="0" borderId="3" xfId="0" applyNumberFormat="1" applyBorder="1"/>
    <xf numFmtId="0" fontId="0" fillId="0" borderId="3" xfId="0" applyBorder="1"/>
    <xf numFmtId="3" fontId="0" fillId="0" borderId="1" xfId="0" applyNumberFormat="1" applyBorder="1"/>
    <xf numFmtId="3" fontId="0" fillId="2" borderId="3" xfId="0" applyNumberFormat="1" applyFill="1" applyBorder="1"/>
    <xf numFmtId="0" fontId="0" fillId="2" borderId="3" xfId="0" applyFill="1" applyBorder="1"/>
    <xf numFmtId="3" fontId="0" fillId="2" borderId="1" xfId="0" applyNumberFormat="1" applyFill="1" applyBorder="1"/>
    <xf numFmtId="3" fontId="0" fillId="3" borderId="3" xfId="0" applyNumberFormat="1" applyFill="1" applyBorder="1"/>
    <xf numFmtId="0" fontId="0" fillId="3" borderId="3" xfId="0" applyFill="1" applyBorder="1"/>
    <xf numFmtId="3" fontId="4" fillId="3" borderId="3" xfId="0" applyNumberFormat="1" applyFont="1" applyFill="1" applyBorder="1"/>
    <xf numFmtId="0" fontId="4" fillId="3" borderId="3" xfId="0" applyFont="1" applyFill="1" applyBorder="1"/>
    <xf numFmtId="3" fontId="0" fillId="3" borderId="1" xfId="0" applyNumberFormat="1" applyFill="1" applyBorder="1"/>
    <xf numFmtId="4" fontId="4" fillId="4" borderId="3" xfId="0" applyNumberFormat="1" applyFont="1" applyFill="1" applyBorder="1"/>
    <xf numFmtId="4" fontId="0" fillId="3" borderId="3" xfId="0" applyNumberFormat="1" applyFill="1" applyBorder="1"/>
    <xf numFmtId="4" fontId="0" fillId="4" borderId="3" xfId="0" applyNumberFormat="1" applyFill="1" applyBorder="1"/>
    <xf numFmtId="0" fontId="1" fillId="3" borderId="3" xfId="0" applyFont="1" applyFill="1" applyBorder="1" applyAlignment="1">
      <alignment horizontal="center" wrapText="1"/>
    </xf>
    <xf numFmtId="2" fontId="0" fillId="3" borderId="1" xfId="0" applyNumberFormat="1" applyFill="1" applyBorder="1"/>
    <xf numFmtId="3" fontId="1" fillId="0" borderId="2" xfId="0" applyNumberFormat="1" applyFont="1" applyBorder="1"/>
    <xf numFmtId="3" fontId="1" fillId="0" borderId="1" xfId="0" applyNumberFormat="1" applyFont="1" applyBorder="1"/>
    <xf numFmtId="3" fontId="1" fillId="2" borderId="1" xfId="0" applyNumberFormat="1" applyFont="1" applyFill="1" applyBorder="1"/>
    <xf numFmtId="4" fontId="1" fillId="3" borderId="1" xfId="0" applyNumberFormat="1" applyFont="1" applyFill="1" applyBorder="1"/>
    <xf numFmtId="0" fontId="2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4" fontId="0" fillId="3" borderId="1" xfId="0" applyNumberFormat="1" applyFill="1" applyBorder="1"/>
    <xf numFmtId="0" fontId="3" fillId="0" borderId="3" xfId="0" applyFont="1" applyBorder="1"/>
    <xf numFmtId="0" fontId="3" fillId="2" borderId="3" xfId="0" applyFont="1" applyFill="1" applyBorder="1"/>
    <xf numFmtId="0" fontId="3" fillId="3" borderId="3" xfId="0" applyFont="1" applyFill="1" applyBorder="1"/>
    <xf numFmtId="0" fontId="2" fillId="0" borderId="5" xfId="0" applyFont="1" applyBorder="1" applyAlignment="1">
      <alignment horizontal="center" wrapText="1"/>
    </xf>
    <xf numFmtId="0" fontId="2" fillId="0" borderId="7" xfId="0" applyFont="1" applyBorder="1"/>
    <xf numFmtId="0" fontId="2" fillId="0" borderId="6" xfId="0" applyFont="1" applyBorder="1"/>
    <xf numFmtId="4" fontId="4" fillId="3" borderId="3" xfId="0" applyNumberFormat="1" applyFont="1" applyFill="1" applyBorder="1"/>
    <xf numFmtId="0" fontId="4" fillId="4" borderId="3" xfId="0" applyFont="1" applyFill="1" applyBorder="1"/>
    <xf numFmtId="3" fontId="5" fillId="3" borderId="1" xfId="0" applyNumberFormat="1" applyFont="1" applyFill="1" applyBorder="1"/>
    <xf numFmtId="3" fontId="1" fillId="0" borderId="4" xfId="0" applyNumberFormat="1" applyFont="1" applyBorder="1"/>
    <xf numFmtId="3" fontId="1" fillId="2" borderId="4" xfId="0" applyNumberFormat="1" applyFont="1" applyFill="1" applyBorder="1"/>
    <xf numFmtId="3" fontId="1" fillId="3" borderId="4" xfId="0" applyNumberFormat="1" applyFont="1" applyFill="1" applyBorder="1"/>
    <xf numFmtId="2" fontId="1" fillId="3" borderId="4" xfId="0" applyNumberFormat="1" applyFont="1" applyFill="1" applyBorder="1"/>
    <xf numFmtId="3" fontId="0" fillId="4" borderId="3" xfId="0" applyNumberFormat="1" applyFill="1" applyBorder="1"/>
    <xf numFmtId="0" fontId="0" fillId="5" borderId="0" xfId="0" applyFill="1" applyAlignment="1">
      <alignment horizontal="center"/>
    </xf>
    <xf numFmtId="3" fontId="0" fillId="5" borderId="0" xfId="0" applyNumberFormat="1" applyFill="1"/>
    <xf numFmtId="0" fontId="1" fillId="0" borderId="0" xfId="0" applyFont="1"/>
    <xf numFmtId="0" fontId="6" fillId="0" borderId="6" xfId="0" applyFont="1" applyBorder="1"/>
    <xf numFmtId="0" fontId="7" fillId="0" borderId="0" xfId="0" applyFont="1"/>
    <xf numFmtId="3" fontId="1" fillId="0" borderId="0" xfId="0" applyNumberFormat="1" applyFont="1"/>
    <xf numFmtId="3" fontId="4" fillId="3" borderId="1" xfId="0" applyNumberFormat="1" applyFont="1" applyFill="1" applyBorder="1"/>
    <xf numFmtId="3" fontId="0" fillId="0" borderId="7" xfId="0" applyNumberFormat="1" applyBorder="1"/>
    <xf numFmtId="3" fontId="0" fillId="2" borderId="4" xfId="0" applyNumberFormat="1" applyFill="1" applyBorder="1"/>
    <xf numFmtId="4" fontId="0" fillId="3" borderId="4" xfId="0" applyNumberFormat="1" applyFill="1" applyBorder="1"/>
    <xf numFmtId="3" fontId="0" fillId="0" borderId="4" xfId="0" applyNumberFormat="1" applyBorder="1"/>
    <xf numFmtId="3" fontId="0" fillId="0" borderId="9" xfId="0" applyNumberFormat="1" applyBorder="1"/>
    <xf numFmtId="3" fontId="0" fillId="2" borderId="8" xfId="0" applyNumberFormat="1" applyFill="1" applyBorder="1"/>
    <xf numFmtId="0" fontId="0" fillId="2" borderId="8" xfId="0" applyFill="1" applyBorder="1"/>
    <xf numFmtId="0" fontId="0" fillId="3" borderId="8" xfId="0" applyFill="1" applyBorder="1"/>
    <xf numFmtId="0" fontId="0" fillId="3" borderId="10" xfId="0" applyFill="1" applyBorder="1"/>
    <xf numFmtId="0" fontId="0" fillId="0" borderId="9" xfId="0" applyBorder="1"/>
    <xf numFmtId="3" fontId="8" fillId="2" borderId="3" xfId="0" applyNumberFormat="1" applyFont="1" applyFill="1" applyBorder="1"/>
    <xf numFmtId="3" fontId="4" fillId="2" borderId="3" xfId="0" applyNumberFormat="1" applyFont="1" applyFill="1" applyBorder="1"/>
    <xf numFmtId="0" fontId="9" fillId="2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0" xfId="0" applyFont="1"/>
    <xf numFmtId="3" fontId="10" fillId="2" borderId="3" xfId="0" applyNumberFormat="1" applyFont="1" applyFill="1" applyBorder="1"/>
    <xf numFmtId="3" fontId="11" fillId="3" borderId="3" xfId="0" applyNumberFormat="1" applyFont="1" applyFill="1" applyBorder="1"/>
    <xf numFmtId="4" fontId="11" fillId="3" borderId="3" xfId="0" applyNumberFormat="1" applyFont="1" applyFill="1" applyBorder="1"/>
    <xf numFmtId="3" fontId="10" fillId="3" borderId="3" xfId="0" applyNumberFormat="1" applyFont="1" applyFill="1" applyBorder="1"/>
    <xf numFmtId="4" fontId="10" fillId="3" borderId="3" xfId="0" applyNumberFormat="1" applyFont="1" applyFill="1" applyBorder="1"/>
    <xf numFmtId="3" fontId="11" fillId="2" borderId="3" xfId="0" applyNumberFormat="1" applyFont="1" applyFill="1" applyBorder="1"/>
    <xf numFmtId="3" fontId="10" fillId="0" borderId="0" xfId="0" applyNumberFormat="1" applyFont="1"/>
    <xf numFmtId="3" fontId="9" fillId="0" borderId="2" xfId="0" applyNumberFormat="1" applyFont="1" applyBorder="1"/>
    <xf numFmtId="0" fontId="10" fillId="3" borderId="3" xfId="0" applyFont="1" applyFill="1" applyBorder="1"/>
    <xf numFmtId="3" fontId="9" fillId="0" borderId="0" xfId="0" applyNumberFormat="1" applyFont="1" applyAlignment="1">
      <alignment horizontal="center"/>
    </xf>
    <xf numFmtId="0" fontId="9" fillId="3" borderId="3" xfId="0" applyFont="1" applyFill="1" applyBorder="1" applyAlignment="1">
      <alignment horizontal="center" wrapText="1"/>
    </xf>
    <xf numFmtId="3" fontId="10" fillId="0" borderId="7" xfId="0" applyNumberFormat="1" applyFont="1" applyBorder="1"/>
    <xf numFmtId="0" fontId="0" fillId="3" borderId="11" xfId="0" applyFill="1" applyBorder="1"/>
    <xf numFmtId="0" fontId="9" fillId="0" borderId="7" xfId="0" applyFont="1" applyBorder="1" applyAlignment="1">
      <alignment horizontal="center"/>
    </xf>
    <xf numFmtId="3" fontId="10" fillId="6" borderId="3" xfId="0" applyNumberFormat="1" applyFont="1" applyFill="1" applyBorder="1"/>
    <xf numFmtId="3" fontId="10" fillId="6" borderId="4" xfId="0" applyNumberFormat="1" applyFont="1" applyFill="1" applyBorder="1"/>
    <xf numFmtId="0" fontId="0" fillId="6" borderId="9" xfId="0" applyFill="1" applyBorder="1"/>
    <xf numFmtId="3" fontId="0" fillId="6" borderId="3" xfId="0" applyNumberFormat="1" applyFill="1" applyBorder="1"/>
    <xf numFmtId="3" fontId="1" fillId="6" borderId="1" xfId="0" applyNumberFormat="1" applyFont="1" applyFill="1" applyBorder="1"/>
    <xf numFmtId="0" fontId="0" fillId="6" borderId="3" xfId="0" applyFill="1" applyBorder="1"/>
    <xf numFmtId="3" fontId="11" fillId="0" borderId="0" xfId="0" applyNumberFormat="1" applyFont="1"/>
    <xf numFmtId="39" fontId="0" fillId="0" borderId="0" xfId="0" applyNumberFormat="1"/>
    <xf numFmtId="0" fontId="3" fillId="0" borderId="0" xfId="0" applyFont="1" applyAlignment="1">
      <alignment vertical="center"/>
    </xf>
    <xf numFmtId="164" fontId="0" fillId="0" borderId="0" xfId="0" applyNumberForma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7" borderId="1" xfId="0" applyFont="1" applyFill="1" applyBorder="1" applyAlignment="1">
      <alignment horizontal="center" wrapText="1"/>
    </xf>
    <xf numFmtId="3" fontId="10" fillId="7" borderId="3" xfId="0" applyNumberFormat="1" applyFont="1" applyFill="1" applyBorder="1"/>
    <xf numFmtId="0" fontId="0" fillId="7" borderId="9" xfId="0" applyFill="1" applyBorder="1"/>
    <xf numFmtId="3" fontId="0" fillId="7" borderId="3" xfId="0" applyNumberFormat="1" applyFill="1" applyBorder="1"/>
    <xf numFmtId="3" fontId="1" fillId="7" borderId="1" xfId="0" applyNumberFormat="1" applyFont="1" applyFill="1" applyBorder="1"/>
    <xf numFmtId="0" fontId="0" fillId="7" borderId="3" xfId="0" applyFill="1" applyBorder="1"/>
    <xf numFmtId="3" fontId="10" fillId="8" borderId="3" xfId="0" applyNumberFormat="1" applyFont="1" applyFill="1" applyBorder="1"/>
    <xf numFmtId="0" fontId="0" fillId="8" borderId="9" xfId="0" applyFill="1" applyBorder="1"/>
    <xf numFmtId="3" fontId="0" fillId="8" borderId="3" xfId="0" applyNumberFormat="1" applyFill="1" applyBorder="1"/>
    <xf numFmtId="3" fontId="1" fillId="8" borderId="1" xfId="0" applyNumberFormat="1" applyFont="1" applyFill="1" applyBorder="1"/>
    <xf numFmtId="0" fontId="0" fillId="8" borderId="3" xfId="0" applyFill="1" applyBorder="1"/>
    <xf numFmtId="0" fontId="9" fillId="8" borderId="1" xfId="0" applyFont="1" applyFill="1" applyBorder="1" applyAlignment="1">
      <alignment horizontal="center" wrapText="1"/>
    </xf>
    <xf numFmtId="3" fontId="10" fillId="8" borderId="4" xfId="0" applyNumberFormat="1" applyFont="1" applyFill="1" applyBorder="1"/>
    <xf numFmtId="3" fontId="9" fillId="8" borderId="1" xfId="0" applyNumberFormat="1" applyFont="1" applyFill="1" applyBorder="1"/>
    <xf numFmtId="3" fontId="9" fillId="7" borderId="1" xfId="0" applyNumberFormat="1" applyFont="1" applyFill="1" applyBorder="1"/>
    <xf numFmtId="3" fontId="9" fillId="2" borderId="1" xfId="0" applyNumberFormat="1" applyFont="1" applyFill="1" applyBorder="1"/>
    <xf numFmtId="4" fontId="9" fillId="3" borderId="1" xfId="0" applyNumberFormat="1" applyFont="1" applyFill="1" applyBorder="1"/>
    <xf numFmtId="3" fontId="10" fillId="7" borderId="4" xfId="0" applyNumberFormat="1" applyFont="1" applyFill="1" applyBorder="1"/>
    <xf numFmtId="0" fontId="11" fillId="2" borderId="3" xfId="0" applyFont="1" applyFill="1" applyBorder="1"/>
    <xf numFmtId="3" fontId="1" fillId="3" borderId="1" xfId="0" applyNumberFormat="1" applyFont="1" applyFill="1" applyBorder="1"/>
    <xf numFmtId="0" fontId="13" fillId="0" borderId="0" xfId="0" applyFont="1"/>
    <xf numFmtId="0" fontId="3" fillId="0" borderId="7" xfId="0" applyFont="1" applyBorder="1"/>
    <xf numFmtId="39" fontId="0" fillId="0" borderId="7" xfId="0" applyNumberFormat="1" applyBorder="1"/>
    <xf numFmtId="0" fontId="0" fillId="0" borderId="7" xfId="0" applyBorder="1"/>
    <xf numFmtId="164" fontId="0" fillId="0" borderId="7" xfId="0" applyNumberFormat="1" applyBorder="1"/>
    <xf numFmtId="3" fontId="10" fillId="2" borderId="4" xfId="0" applyNumberFormat="1" applyFont="1" applyFill="1" applyBorder="1"/>
    <xf numFmtId="0" fontId="10" fillId="8" borderId="3" xfId="0" applyFont="1" applyFill="1" applyBorder="1"/>
    <xf numFmtId="0" fontId="10" fillId="7" borderId="3" xfId="0" applyFont="1" applyFill="1" applyBorder="1"/>
    <xf numFmtId="3" fontId="0" fillId="8" borderId="4" xfId="0" applyNumberFormat="1" applyFill="1" applyBorder="1"/>
    <xf numFmtId="3" fontId="0" fillId="6" borderId="4" xfId="0" applyNumberFormat="1" applyFill="1" applyBorder="1"/>
    <xf numFmtId="3" fontId="0" fillId="7" borderId="4" xfId="0" applyNumberFormat="1" applyFill="1" applyBorder="1"/>
    <xf numFmtId="3" fontId="10" fillId="0" borderId="12" xfId="0" applyNumberFormat="1" applyFont="1" applyBorder="1" applyAlignment="1">
      <alignment horizontal="right"/>
    </xf>
    <xf numFmtId="3" fontId="10" fillId="8" borderId="1" xfId="0" applyNumberFormat="1" applyFont="1" applyFill="1" applyBorder="1"/>
    <xf numFmtId="3" fontId="10" fillId="7" borderId="1" xfId="0" applyNumberFormat="1" applyFont="1" applyFill="1" applyBorder="1"/>
    <xf numFmtId="3" fontId="10" fillId="2" borderId="1" xfId="0" applyNumberFormat="1" applyFont="1" applyFill="1" applyBorder="1"/>
    <xf numFmtId="4" fontId="10" fillId="3" borderId="1" xfId="0" applyNumberFormat="1" applyFont="1" applyFill="1" applyBorder="1"/>
    <xf numFmtId="3" fontId="11" fillId="2" borderId="1" xfId="0" applyNumberFormat="1" applyFont="1" applyFill="1" applyBorder="1"/>
    <xf numFmtId="3" fontId="0" fillId="6" borderId="12" xfId="0" applyNumberFormat="1" applyFill="1" applyBorder="1"/>
    <xf numFmtId="37" fontId="1" fillId="3" borderId="4" xfId="0" applyNumberFormat="1" applyFont="1" applyFill="1" applyBorder="1"/>
    <xf numFmtId="37" fontId="1" fillId="8" borderId="4" xfId="0" applyNumberFormat="1" applyFont="1" applyFill="1" applyBorder="1"/>
    <xf numFmtId="37" fontId="1" fillId="6" borderId="4" xfId="0" applyNumberFormat="1" applyFont="1" applyFill="1" applyBorder="1"/>
    <xf numFmtId="37" fontId="1" fillId="7" borderId="4" xfId="0" applyNumberFormat="1" applyFont="1" applyFill="1" applyBorder="1"/>
    <xf numFmtId="37" fontId="1" fillId="2" borderId="4" xfId="0" applyNumberFormat="1" applyFont="1" applyFill="1" applyBorder="1"/>
    <xf numFmtId="3" fontId="10" fillId="8" borderId="2" xfId="0" applyNumberFormat="1" applyFont="1" applyFill="1" applyBorder="1"/>
    <xf numFmtId="3" fontId="10" fillId="6" borderId="2" xfId="0" applyNumberFormat="1" applyFont="1" applyFill="1" applyBorder="1"/>
    <xf numFmtId="3" fontId="10" fillId="7" borderId="2" xfId="0" applyNumberFormat="1" applyFont="1" applyFill="1" applyBorder="1"/>
    <xf numFmtId="4" fontId="10" fillId="3" borderId="5" xfId="0" applyNumberFormat="1" applyFont="1" applyFill="1" applyBorder="1"/>
    <xf numFmtId="0" fontId="9" fillId="0" borderId="7" xfId="0" applyFont="1" applyBorder="1"/>
    <xf numFmtId="3" fontId="0" fillId="8" borderId="1" xfId="0" applyNumberFormat="1" applyFill="1" applyBorder="1"/>
    <xf numFmtId="0" fontId="9" fillId="6" borderId="12" xfId="0" applyFont="1" applyFill="1" applyBorder="1" applyAlignment="1">
      <alignment horizontal="center" wrapText="1"/>
    </xf>
    <xf numFmtId="3" fontId="10" fillId="6" borderId="0" xfId="0" applyNumberFormat="1" applyFont="1" applyFill="1"/>
    <xf numFmtId="3" fontId="9" fillId="6" borderId="12" xfId="0" applyNumberFormat="1" applyFont="1" applyFill="1" applyBorder="1"/>
    <xf numFmtId="3" fontId="10" fillId="6" borderId="7" xfId="0" applyNumberFormat="1" applyFont="1" applyFill="1" applyBorder="1"/>
    <xf numFmtId="3" fontId="10" fillId="6" borderId="12" xfId="0" applyNumberFormat="1" applyFont="1" applyFill="1" applyBorder="1"/>
    <xf numFmtId="0" fontId="10" fillId="6" borderId="0" xfId="0" applyFont="1" applyFill="1"/>
    <xf numFmtId="3" fontId="10" fillId="0" borderId="0" xfId="0" applyNumberFormat="1" applyFont="1" applyAlignment="1">
      <alignment horizontal="right"/>
    </xf>
    <xf numFmtId="3" fontId="0" fillId="8" borderId="0" xfId="0" applyNumberFormat="1" applyFill="1"/>
    <xf numFmtId="3" fontId="0" fillId="6" borderId="0" xfId="0" applyNumberFormat="1" applyFill="1"/>
    <xf numFmtId="3" fontId="0" fillId="7" borderId="0" xfId="0" applyNumberFormat="1" applyFill="1"/>
    <xf numFmtId="0" fontId="4" fillId="2" borderId="3" xfId="0" applyFont="1" applyFill="1" applyBorder="1"/>
    <xf numFmtId="0" fontId="8" fillId="0" borderId="0" xfId="0" applyFont="1"/>
    <xf numFmtId="0" fontId="15" fillId="0" borderId="0" xfId="0" applyFont="1"/>
    <xf numFmtId="0" fontId="16" fillId="0" borderId="0" xfId="0" applyFont="1"/>
    <xf numFmtId="0" fontId="4" fillId="0" borderId="0" xfId="0" applyFont="1"/>
    <xf numFmtId="0" fontId="9" fillId="9" borderId="1" xfId="0" applyFont="1" applyFill="1" applyBorder="1" applyAlignment="1">
      <alignment horizontal="center" wrapText="1"/>
    </xf>
    <xf numFmtId="0" fontId="9" fillId="9" borderId="12" xfId="0" applyFont="1" applyFill="1" applyBorder="1" applyAlignment="1">
      <alignment horizontal="center" wrapText="1"/>
    </xf>
    <xf numFmtId="3" fontId="10" fillId="9" borderId="3" xfId="0" applyNumberFormat="1" applyFont="1" applyFill="1" applyBorder="1"/>
    <xf numFmtId="3" fontId="11" fillId="9" borderId="0" xfId="0" applyNumberFormat="1" applyFont="1" applyFill="1"/>
    <xf numFmtId="3" fontId="10" fillId="9" borderId="0" xfId="0" applyNumberFormat="1" applyFont="1" applyFill="1"/>
    <xf numFmtId="3" fontId="11" fillId="9" borderId="3" xfId="0" applyNumberFormat="1" applyFont="1" applyFill="1" applyBorder="1"/>
    <xf numFmtId="3" fontId="9" fillId="9" borderId="1" xfId="0" applyNumberFormat="1" applyFont="1" applyFill="1" applyBorder="1"/>
    <xf numFmtId="3" fontId="9" fillId="9" borderId="12" xfId="0" applyNumberFormat="1" applyFont="1" applyFill="1" applyBorder="1"/>
    <xf numFmtId="0" fontId="10" fillId="9" borderId="0" xfId="0" applyFont="1" applyFill="1"/>
    <xf numFmtId="3" fontId="10" fillId="9" borderId="4" xfId="0" applyNumberFormat="1" applyFont="1" applyFill="1" applyBorder="1"/>
    <xf numFmtId="3" fontId="10" fillId="9" borderId="1" xfId="0" applyNumberFormat="1" applyFont="1" applyFill="1" applyBorder="1"/>
    <xf numFmtId="3" fontId="10" fillId="9" borderId="12" xfId="0" applyNumberFormat="1" applyFont="1" applyFill="1" applyBorder="1"/>
    <xf numFmtId="0" fontId="11" fillId="9" borderId="0" xfId="0" applyFont="1" applyFill="1"/>
    <xf numFmtId="3" fontId="11" fillId="9" borderId="1" xfId="0" applyNumberFormat="1" applyFont="1" applyFill="1" applyBorder="1"/>
    <xf numFmtId="3" fontId="11" fillId="9" borderId="12" xfId="0" applyNumberFormat="1" applyFont="1" applyFill="1" applyBorder="1"/>
    <xf numFmtId="0" fontId="11" fillId="9" borderId="3" xfId="0" applyFont="1" applyFill="1" applyBorder="1"/>
    <xf numFmtId="3" fontId="0" fillId="9" borderId="1" xfId="0" applyNumberFormat="1" applyFill="1" applyBorder="1"/>
    <xf numFmtId="3" fontId="0" fillId="9" borderId="12" xfId="0" applyNumberFormat="1" applyFill="1" applyBorder="1"/>
    <xf numFmtId="0" fontId="4" fillId="9" borderId="3" xfId="0" applyFont="1" applyFill="1" applyBorder="1"/>
    <xf numFmtId="3" fontId="4" fillId="9" borderId="3" xfId="0" applyNumberFormat="1" applyFont="1" applyFill="1" applyBorder="1"/>
    <xf numFmtId="3" fontId="1" fillId="9" borderId="1" xfId="0" applyNumberFormat="1" applyFont="1" applyFill="1" applyBorder="1"/>
    <xf numFmtId="3" fontId="0" fillId="9" borderId="3" xfId="0" applyNumberFormat="1" applyFill="1" applyBorder="1"/>
    <xf numFmtId="0" fontId="0" fillId="9" borderId="3" xfId="0" applyFill="1" applyBorder="1"/>
    <xf numFmtId="37" fontId="1" fillId="9" borderId="4" xfId="0" applyNumberFormat="1" applyFont="1" applyFill="1" applyBorder="1"/>
    <xf numFmtId="0" fontId="11" fillId="3" borderId="3" xfId="0" applyFont="1" applyFill="1" applyBorder="1"/>
    <xf numFmtId="3" fontId="9" fillId="3" borderId="1" xfId="0" applyNumberFormat="1" applyFont="1" applyFill="1" applyBorder="1"/>
    <xf numFmtId="3" fontId="10" fillId="3" borderId="1" xfId="0" applyNumberFormat="1" applyFont="1" applyFill="1" applyBorder="1"/>
    <xf numFmtId="3" fontId="11" fillId="3" borderId="1" xfId="0" applyNumberFormat="1" applyFont="1" applyFill="1" applyBorder="1"/>
    <xf numFmtId="3" fontId="10" fillId="3" borderId="4" xfId="0" applyNumberFormat="1" applyFont="1" applyFill="1" applyBorder="1"/>
    <xf numFmtId="4" fontId="0" fillId="3" borderId="11" xfId="0" applyNumberFormat="1" applyFill="1" applyBorder="1"/>
    <xf numFmtId="4" fontId="11" fillId="3" borderId="11" xfId="0" applyNumberFormat="1" applyFont="1" applyFill="1" applyBorder="1"/>
    <xf numFmtId="4" fontId="11" fillId="3" borderId="4" xfId="0" applyNumberFormat="1" applyFont="1" applyFill="1" applyBorder="1"/>
    <xf numFmtId="3" fontId="0" fillId="9" borderId="0" xfId="0" applyNumberFormat="1" applyFill="1"/>
    <xf numFmtId="0" fontId="0" fillId="3" borderId="0" xfId="0" applyFill="1"/>
    <xf numFmtId="3" fontId="0" fillId="7" borderId="2" xfId="0" applyNumberFormat="1" applyFill="1" applyBorder="1"/>
    <xf numFmtId="3" fontId="10" fillId="7" borderId="9" xfId="0" applyNumberFormat="1" applyFont="1" applyFill="1" applyBorder="1"/>
    <xf numFmtId="3" fontId="10" fillId="7" borderId="13" xfId="0" applyNumberFormat="1" applyFont="1" applyFill="1" applyBorder="1"/>
    <xf numFmtId="4" fontId="10" fillId="3" borderId="0" xfId="0" applyNumberFormat="1" applyFont="1" applyFill="1"/>
    <xf numFmtId="4" fontId="10" fillId="3" borderId="7" xfId="0" applyNumberFormat="1" applyFont="1" applyFill="1" applyBorder="1"/>
    <xf numFmtId="4" fontId="0" fillId="3" borderId="12" xfId="0" applyNumberFormat="1" applyFill="1" applyBorder="1"/>
    <xf numFmtId="3" fontId="9" fillId="0" borderId="0" xfId="0" applyNumberFormat="1" applyFont="1"/>
    <xf numFmtId="3" fontId="9" fillId="8" borderId="3" xfId="0" applyNumberFormat="1" applyFont="1" applyFill="1" applyBorder="1"/>
    <xf numFmtId="3" fontId="9" fillId="6" borderId="0" xfId="0" applyNumberFormat="1" applyFont="1" applyFill="1"/>
    <xf numFmtId="3" fontId="9" fillId="7" borderId="3" xfId="0" applyNumberFormat="1" applyFont="1" applyFill="1" applyBorder="1"/>
    <xf numFmtId="3" fontId="9" fillId="2" borderId="3" xfId="0" applyNumberFormat="1" applyFont="1" applyFill="1" applyBorder="1"/>
    <xf numFmtId="3" fontId="9" fillId="9" borderId="0" xfId="0" applyNumberFormat="1" applyFont="1" applyFill="1"/>
    <xf numFmtId="3" fontId="9" fillId="9" borderId="3" xfId="0" applyNumberFormat="1" applyFont="1" applyFill="1" applyBorder="1"/>
    <xf numFmtId="3" fontId="9" fillId="3" borderId="3" xfId="0" applyNumberFormat="1" applyFont="1" applyFill="1" applyBorder="1"/>
    <xf numFmtId="4" fontId="9" fillId="3" borderId="3" xfId="0" applyNumberFormat="1" applyFont="1" applyFill="1" applyBorder="1"/>
    <xf numFmtId="3" fontId="9" fillId="9" borderId="10" xfId="0" applyNumberFormat="1" applyFont="1" applyFill="1" applyBorder="1"/>
    <xf numFmtId="3" fontId="4" fillId="9" borderId="0" xfId="0" applyNumberFormat="1" applyFont="1" applyFill="1"/>
    <xf numFmtId="3" fontId="5" fillId="9" borderId="12" xfId="0" applyNumberFormat="1" applyFont="1" applyFill="1" applyBorder="1"/>
    <xf numFmtId="4" fontId="9" fillId="3" borderId="10" xfId="0" applyNumberFormat="1" applyFont="1" applyFill="1" applyBorder="1"/>
    <xf numFmtId="39" fontId="1" fillId="3" borderId="4" xfId="0" applyNumberFormat="1" applyFont="1" applyFill="1" applyBorder="1"/>
    <xf numFmtId="3" fontId="17" fillId="9" borderId="0" xfId="0" applyNumberFormat="1" applyFont="1" applyFill="1"/>
    <xf numFmtId="3" fontId="11" fillId="9" borderId="7" xfId="0" applyNumberFormat="1" applyFont="1" applyFill="1" applyBorder="1"/>
    <xf numFmtId="3" fontId="11" fillId="9" borderId="4" xfId="0" applyNumberFormat="1" applyFont="1" applyFill="1" applyBorder="1"/>
    <xf numFmtId="3" fontId="11" fillId="3" borderId="4" xfId="0" applyNumberFormat="1" applyFont="1" applyFill="1" applyBorder="1"/>
    <xf numFmtId="5" fontId="0" fillId="0" borderId="0" xfId="1" applyNumberFormat="1" applyFont="1"/>
    <xf numFmtId="3" fontId="1" fillId="8" borderId="3" xfId="0" applyNumberFormat="1" applyFont="1" applyFill="1" applyBorder="1"/>
    <xf numFmtId="3" fontId="1" fillId="6" borderId="3" xfId="0" applyNumberFormat="1" applyFont="1" applyFill="1" applyBorder="1"/>
    <xf numFmtId="3" fontId="1" fillId="7" borderId="3" xfId="0" applyNumberFormat="1" applyFont="1" applyFill="1" applyBorder="1"/>
    <xf numFmtId="3" fontId="1" fillId="2" borderId="3" xfId="0" applyNumberFormat="1" applyFont="1" applyFill="1" applyBorder="1"/>
    <xf numFmtId="3" fontId="1" fillId="9" borderId="3" xfId="0" applyNumberFormat="1" applyFont="1" applyFill="1" applyBorder="1"/>
    <xf numFmtId="3" fontId="1" fillId="3" borderId="3" xfId="0" applyNumberFormat="1" applyFont="1" applyFill="1" applyBorder="1"/>
    <xf numFmtId="4" fontId="1" fillId="3" borderId="3" xfId="0" applyNumberFormat="1" applyFont="1" applyFill="1" applyBorder="1"/>
    <xf numFmtId="3" fontId="19" fillId="0" borderId="0" xfId="0" applyNumberFormat="1" applyFont="1"/>
    <xf numFmtId="0" fontId="12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124"/>
  <sheetViews>
    <sheetView tabSelected="1" workbookViewId="0">
      <pane ySplit="1" topLeftCell="A2" activePane="bottomLeft" state="frozen"/>
      <selection pane="bottomLeft" activeCell="O4" sqref="O4"/>
    </sheetView>
  </sheetViews>
  <sheetFormatPr defaultRowHeight="15" x14ac:dyDescent="0.25"/>
  <cols>
    <col min="1" max="1" width="6.140625" customWidth="1"/>
    <col min="2" max="2" width="53" customWidth="1"/>
    <col min="3" max="3" width="0.85546875" hidden="1" customWidth="1"/>
    <col min="4" max="4" width="0.7109375" hidden="1" customWidth="1"/>
    <col min="5" max="5" width="0.5703125" hidden="1" customWidth="1"/>
    <col min="6" max="6" width="0.42578125" hidden="1" customWidth="1"/>
    <col min="7" max="7" width="10.140625" customWidth="1"/>
    <col min="8" max="8" width="10.5703125" customWidth="1"/>
    <col min="9" max="9" width="11.28515625" customWidth="1"/>
    <col min="10" max="10" width="10.5703125" customWidth="1"/>
    <col min="11" max="11" width="9.42578125" customWidth="1"/>
    <col min="12" max="12" width="8.7109375" customWidth="1"/>
    <col min="13" max="13" width="9.28515625" bestFit="1" customWidth="1"/>
    <col min="15" max="15" width="10.42578125" customWidth="1"/>
  </cols>
  <sheetData>
    <row r="1" spans="1:18" ht="21" x14ac:dyDescent="0.35">
      <c r="A1" s="51" t="s">
        <v>106</v>
      </c>
      <c r="H1" s="1" t="s">
        <v>107</v>
      </c>
      <c r="Q1" s="94">
        <v>1884</v>
      </c>
      <c r="R1" s="94">
        <v>3072</v>
      </c>
    </row>
    <row r="2" spans="1:18" ht="15.75" customHeight="1" x14ac:dyDescent="0.25">
      <c r="A2" s="49" t="s">
        <v>162</v>
      </c>
      <c r="K2" s="95" t="s">
        <v>127</v>
      </c>
      <c r="L2" s="95" t="s">
        <v>128</v>
      </c>
    </row>
    <row r="3" spans="1:18" ht="45" customHeight="1" x14ac:dyDescent="0.25">
      <c r="A3" s="83" t="s">
        <v>2</v>
      </c>
      <c r="B3" s="143" t="s">
        <v>12</v>
      </c>
      <c r="C3" s="107" t="s">
        <v>133</v>
      </c>
      <c r="D3" s="145" t="s">
        <v>132</v>
      </c>
      <c r="E3" s="96" t="s">
        <v>136</v>
      </c>
      <c r="F3" s="66" t="s">
        <v>149</v>
      </c>
      <c r="G3" s="160" t="s">
        <v>152</v>
      </c>
      <c r="H3" s="161" t="s">
        <v>150</v>
      </c>
      <c r="I3" s="160" t="s">
        <v>8</v>
      </c>
      <c r="J3" s="67" t="s">
        <v>151</v>
      </c>
      <c r="K3" s="67" t="s">
        <v>10</v>
      </c>
      <c r="L3" s="67" t="s">
        <v>108</v>
      </c>
    </row>
    <row r="4" spans="1:18" x14ac:dyDescent="0.25">
      <c r="A4" s="68">
        <v>4101</v>
      </c>
      <c r="B4" s="69" t="s">
        <v>13</v>
      </c>
      <c r="C4" s="102">
        <v>176154</v>
      </c>
      <c r="D4" s="146">
        <v>176159</v>
      </c>
      <c r="E4" s="97">
        <v>176154</v>
      </c>
      <c r="F4" s="70">
        <v>195691.08</v>
      </c>
      <c r="G4" s="162">
        <v>218544</v>
      </c>
      <c r="H4" s="163">
        <v>218544</v>
      </c>
      <c r="I4" s="162">
        <f>H4-G4</f>
        <v>0</v>
      </c>
      <c r="J4" s="73">
        <f>K4*Q1</f>
        <v>222312</v>
      </c>
      <c r="K4" s="72">
        <v>118</v>
      </c>
      <c r="L4" s="184"/>
      <c r="M4" s="156" t="s">
        <v>119</v>
      </c>
      <c r="N4" s="156"/>
      <c r="O4" s="156"/>
    </row>
    <row r="5" spans="1:18" x14ac:dyDescent="0.25">
      <c r="A5" s="68">
        <v>4102</v>
      </c>
      <c r="B5" s="69" t="s">
        <v>14</v>
      </c>
      <c r="C5" s="102">
        <v>341760</v>
      </c>
      <c r="D5" s="146">
        <v>341866</v>
      </c>
      <c r="E5" s="97">
        <v>341760</v>
      </c>
      <c r="F5" s="70">
        <v>371036</v>
      </c>
      <c r="G5" s="162">
        <v>402432</v>
      </c>
      <c r="H5" s="163">
        <v>402432</v>
      </c>
      <c r="I5" s="162">
        <f t="shared" ref="I5:I12" si="0">H5-G5</f>
        <v>0</v>
      </c>
      <c r="J5" s="73">
        <f>L5*R1</f>
        <v>414720</v>
      </c>
      <c r="K5" s="72"/>
      <c r="L5" s="72">
        <v>135</v>
      </c>
      <c r="M5" s="156" t="s">
        <v>119</v>
      </c>
      <c r="N5" s="156"/>
      <c r="O5" s="156"/>
    </row>
    <row r="6" spans="1:18" x14ac:dyDescent="0.25">
      <c r="A6" s="68">
        <v>4400</v>
      </c>
      <c r="B6" s="69" t="s">
        <v>16</v>
      </c>
      <c r="C6" s="102">
        <v>3500</v>
      </c>
      <c r="D6" s="146">
        <v>6025</v>
      </c>
      <c r="E6" s="97">
        <v>5250</v>
      </c>
      <c r="F6" s="70">
        <v>3875</v>
      </c>
      <c r="G6" s="162">
        <v>3800</v>
      </c>
      <c r="H6" s="163">
        <v>4600</v>
      </c>
      <c r="I6" s="162">
        <f t="shared" si="0"/>
        <v>800</v>
      </c>
      <c r="J6" s="73">
        <v>4000</v>
      </c>
      <c r="K6" s="74">
        <f>SUM(J6/4956)</f>
        <v>0.80710250201775624</v>
      </c>
      <c r="L6" s="72">
        <f>SUM(J6/4956)</f>
        <v>0.80710250201775624</v>
      </c>
    </row>
    <row r="7" spans="1:18" x14ac:dyDescent="0.25">
      <c r="A7" s="68">
        <v>4404</v>
      </c>
      <c r="B7" s="69" t="s">
        <v>17</v>
      </c>
      <c r="C7" s="102">
        <v>500</v>
      </c>
      <c r="D7" s="146">
        <v>1180</v>
      </c>
      <c r="E7" s="97">
        <v>838</v>
      </c>
      <c r="F7" s="70">
        <v>4331.66</v>
      </c>
      <c r="G7" s="162">
        <v>0</v>
      </c>
      <c r="H7" s="163">
        <v>2365</v>
      </c>
      <c r="I7" s="162">
        <f t="shared" si="0"/>
        <v>2365</v>
      </c>
      <c r="J7" s="73">
        <v>5000</v>
      </c>
      <c r="K7" s="74">
        <f t="shared" ref="K7:K9" si="1">SUM(J7/4956)</f>
        <v>1.0088781275221954</v>
      </c>
      <c r="L7" s="72">
        <f t="shared" ref="L7:L9" si="2">SUM(J7/4956)</f>
        <v>1.0088781275221954</v>
      </c>
    </row>
    <row r="8" spans="1:18" x14ac:dyDescent="0.25">
      <c r="A8" s="68">
        <v>4500</v>
      </c>
      <c r="B8" s="69" t="s">
        <v>20</v>
      </c>
      <c r="C8" s="102">
        <v>3500</v>
      </c>
      <c r="D8" s="146">
        <v>6716</v>
      </c>
      <c r="E8" s="97">
        <v>13672</v>
      </c>
      <c r="F8" s="70">
        <v>20291.93</v>
      </c>
      <c r="G8" s="162">
        <v>50000</v>
      </c>
      <c r="H8" s="163">
        <v>50000</v>
      </c>
      <c r="I8" s="162">
        <f t="shared" si="0"/>
        <v>0</v>
      </c>
      <c r="J8" s="73">
        <v>45000</v>
      </c>
      <c r="K8" s="74">
        <f t="shared" si="1"/>
        <v>9.079903147699758</v>
      </c>
      <c r="L8" s="72">
        <f t="shared" si="2"/>
        <v>9.079903147699758</v>
      </c>
      <c r="M8" s="156" t="s">
        <v>119</v>
      </c>
    </row>
    <row r="9" spans="1:18" x14ac:dyDescent="0.25">
      <c r="A9" s="68">
        <v>4501</v>
      </c>
      <c r="B9" s="69" t="s">
        <v>21</v>
      </c>
      <c r="C9" s="102">
        <v>71687</v>
      </c>
      <c r="D9" s="146">
        <v>24400</v>
      </c>
      <c r="E9" s="97">
        <v>34596</v>
      </c>
      <c r="F9" s="75">
        <v>36635.31</v>
      </c>
      <c r="G9" s="165">
        <v>43700</v>
      </c>
      <c r="H9" s="163">
        <v>27068</v>
      </c>
      <c r="I9" s="162">
        <f t="shared" si="0"/>
        <v>-16632</v>
      </c>
      <c r="J9" s="73">
        <f>J104+J105</f>
        <v>26500</v>
      </c>
      <c r="K9" s="74">
        <f t="shared" si="1"/>
        <v>5.3470540758676348</v>
      </c>
      <c r="L9" s="72">
        <f t="shared" si="2"/>
        <v>5.3470540758676348</v>
      </c>
    </row>
    <row r="10" spans="1:18" x14ac:dyDescent="0.25">
      <c r="A10" s="68">
        <v>4502</v>
      </c>
      <c r="B10" s="69" t="s">
        <v>22</v>
      </c>
      <c r="C10" s="102">
        <v>54025</v>
      </c>
      <c r="D10" s="146">
        <v>0</v>
      </c>
      <c r="E10" s="97">
        <v>0</v>
      </c>
      <c r="F10" s="75">
        <v>376.4</v>
      </c>
      <c r="G10" s="165">
        <v>116320</v>
      </c>
      <c r="H10" s="163">
        <v>17275</v>
      </c>
      <c r="I10" s="162">
        <f t="shared" si="0"/>
        <v>-99045</v>
      </c>
      <c r="J10" s="73">
        <f>J108+J109</f>
        <v>450000</v>
      </c>
      <c r="K10" s="74" t="s">
        <v>119</v>
      </c>
      <c r="L10" s="72">
        <f>SUM(J10/3072)</f>
        <v>146.484375</v>
      </c>
    </row>
    <row r="11" spans="1:18" x14ac:dyDescent="0.25">
      <c r="A11" s="68">
        <v>4600</v>
      </c>
      <c r="B11" s="76" t="s">
        <v>23</v>
      </c>
      <c r="C11" s="102">
        <v>1200</v>
      </c>
      <c r="D11" s="146">
        <v>1975</v>
      </c>
      <c r="E11" s="97">
        <v>6825</v>
      </c>
      <c r="F11" s="70">
        <v>4562.5</v>
      </c>
      <c r="G11" s="162">
        <v>4000</v>
      </c>
      <c r="H11" s="163">
        <v>5340</v>
      </c>
      <c r="I11" s="162">
        <f t="shared" si="0"/>
        <v>1340</v>
      </c>
      <c r="J11" s="73">
        <v>5000</v>
      </c>
      <c r="K11" s="74">
        <f t="shared" ref="K11:K12" si="3">SUM(J11/4956)</f>
        <v>1.0088781275221954</v>
      </c>
      <c r="L11" s="72">
        <f t="shared" ref="L11:L12" si="4">SUM(J11/4956)</f>
        <v>1.0088781275221954</v>
      </c>
    </row>
    <row r="12" spans="1:18" x14ac:dyDescent="0.25">
      <c r="A12" s="68">
        <v>4900</v>
      </c>
      <c r="B12" s="76" t="s">
        <v>124</v>
      </c>
      <c r="C12" s="102">
        <v>600</v>
      </c>
      <c r="D12" s="146">
        <v>220</v>
      </c>
      <c r="E12" s="97">
        <v>1075</v>
      </c>
      <c r="F12" s="70">
        <v>391.82</v>
      </c>
      <c r="G12" s="162">
        <v>600</v>
      </c>
      <c r="H12" s="163">
        <v>5250</v>
      </c>
      <c r="I12" s="162">
        <f t="shared" si="0"/>
        <v>4650</v>
      </c>
      <c r="J12" s="73">
        <v>600</v>
      </c>
      <c r="K12" s="74">
        <f t="shared" si="3"/>
        <v>0.12106537530266344</v>
      </c>
      <c r="L12" s="72">
        <f t="shared" si="4"/>
        <v>0.12106537530266344</v>
      </c>
    </row>
    <row r="13" spans="1:18" x14ac:dyDescent="0.25">
      <c r="A13" s="68"/>
      <c r="B13" s="77" t="s">
        <v>26</v>
      </c>
      <c r="C13" s="109">
        <f t="shared" ref="C13:E13" si="5">SUM(C4:C12)</f>
        <v>652926</v>
      </c>
      <c r="D13" s="147">
        <f t="shared" si="5"/>
        <v>558541</v>
      </c>
      <c r="E13" s="110">
        <f t="shared" si="5"/>
        <v>580170</v>
      </c>
      <c r="F13" s="111">
        <f t="shared" ref="F13:I13" si="6">SUM(F4:F12)</f>
        <v>637191.69999999995</v>
      </c>
      <c r="G13" s="166">
        <f t="shared" si="6"/>
        <v>839396</v>
      </c>
      <c r="H13" s="167">
        <f t="shared" si="6"/>
        <v>732874</v>
      </c>
      <c r="I13" s="166">
        <f t="shared" si="6"/>
        <v>-106522</v>
      </c>
      <c r="J13" s="185">
        <f>SUM(J4:J12)</f>
        <v>1173132</v>
      </c>
      <c r="K13" s="112">
        <f>SUM(K4:K12)</f>
        <v>135.37288135593221</v>
      </c>
      <c r="L13" s="112">
        <f>SUM(L5:L12)</f>
        <v>298.85725635593229</v>
      </c>
    </row>
    <row r="14" spans="1:18" x14ac:dyDescent="0.25">
      <c r="A14" s="68"/>
      <c r="B14" s="200"/>
      <c r="C14" s="201"/>
      <c r="D14" s="202"/>
      <c r="E14" s="203"/>
      <c r="F14" s="204"/>
      <c r="G14" s="209"/>
      <c r="H14" s="205"/>
      <c r="I14" s="209"/>
      <c r="J14" s="207"/>
      <c r="K14" s="212"/>
      <c r="L14" s="208"/>
    </row>
    <row r="15" spans="1:18" x14ac:dyDescent="0.25">
      <c r="A15" s="68"/>
      <c r="B15" s="6" t="s">
        <v>79</v>
      </c>
      <c r="C15" s="104"/>
      <c r="D15" s="87"/>
      <c r="E15" s="99"/>
      <c r="F15" s="12"/>
      <c r="G15" s="181"/>
      <c r="H15" s="210"/>
      <c r="I15" s="181"/>
      <c r="J15" s="15"/>
      <c r="K15" s="16"/>
      <c r="L15" s="16"/>
    </row>
    <row r="16" spans="1:18" x14ac:dyDescent="0.25">
      <c r="A16" s="68"/>
      <c r="B16" s="5" t="s">
        <v>80</v>
      </c>
      <c r="C16" s="104">
        <v>69477</v>
      </c>
      <c r="D16" s="87">
        <v>71214</v>
      </c>
      <c r="E16" s="99">
        <v>72994</v>
      </c>
      <c r="F16" s="70">
        <v>69480</v>
      </c>
      <c r="G16" s="162">
        <v>72954</v>
      </c>
      <c r="H16" s="163">
        <v>72954</v>
      </c>
      <c r="I16" s="162">
        <f t="shared" ref="I16:I19" si="7">H16-G16</f>
        <v>0</v>
      </c>
      <c r="J16" s="73">
        <v>72954</v>
      </c>
      <c r="K16" s="74">
        <f t="shared" ref="K16:K17" si="8">SUM(J16/4956)</f>
        <v>14.720338983050848</v>
      </c>
      <c r="L16" s="72">
        <f t="shared" ref="L16:L17" si="9">SUM(J16/4956)</f>
        <v>14.720338983050848</v>
      </c>
      <c r="M16" s="156"/>
    </row>
    <row r="17" spans="1:13" x14ac:dyDescent="0.25">
      <c r="A17" s="68"/>
      <c r="B17" s="5" t="s">
        <v>20</v>
      </c>
      <c r="C17" s="104">
        <v>200</v>
      </c>
      <c r="D17" s="87">
        <v>5489</v>
      </c>
      <c r="E17" s="99">
        <v>12721</v>
      </c>
      <c r="F17" s="70">
        <v>20251</v>
      </c>
      <c r="G17" s="162">
        <v>41624</v>
      </c>
      <c r="H17" s="163">
        <v>31000</v>
      </c>
      <c r="I17" s="162">
        <f t="shared" si="7"/>
        <v>-10624</v>
      </c>
      <c r="J17" s="73">
        <v>40000</v>
      </c>
      <c r="K17" s="74">
        <f t="shared" si="8"/>
        <v>8.0710250201775633</v>
      </c>
      <c r="L17" s="72">
        <f t="shared" si="9"/>
        <v>8.0710250201775633</v>
      </c>
    </row>
    <row r="18" spans="1:13" x14ac:dyDescent="0.25">
      <c r="A18" s="68"/>
      <c r="B18" s="5" t="s">
        <v>140</v>
      </c>
      <c r="C18" s="104">
        <v>0</v>
      </c>
      <c r="D18" s="87">
        <v>0</v>
      </c>
      <c r="E18" s="99">
        <v>0</v>
      </c>
      <c r="F18" s="70">
        <v>0</v>
      </c>
      <c r="G18" s="162">
        <v>0</v>
      </c>
      <c r="H18" s="163">
        <v>0</v>
      </c>
      <c r="I18" s="162">
        <f t="shared" si="7"/>
        <v>0</v>
      </c>
      <c r="J18" s="73">
        <v>0</v>
      </c>
      <c r="K18" s="21" t="s">
        <v>119</v>
      </c>
      <c r="L18" s="72">
        <f t="shared" ref="L18:L19" si="10">SUM(J18/3072)</f>
        <v>0</v>
      </c>
    </row>
    <row r="19" spans="1:13" x14ac:dyDescent="0.25">
      <c r="A19" s="68"/>
      <c r="B19" s="5" t="s">
        <v>83</v>
      </c>
      <c r="C19" s="104">
        <v>48277</v>
      </c>
      <c r="D19" s="87">
        <v>63484</v>
      </c>
      <c r="E19" s="99">
        <v>50721</v>
      </c>
      <c r="F19" s="70">
        <v>58000</v>
      </c>
      <c r="G19" s="162">
        <v>60900</v>
      </c>
      <c r="H19" s="163">
        <v>60900</v>
      </c>
      <c r="I19" s="162">
        <f t="shared" si="7"/>
        <v>0</v>
      </c>
      <c r="J19" s="73">
        <v>60900</v>
      </c>
      <c r="K19" s="21" t="s">
        <v>119</v>
      </c>
      <c r="L19" s="72">
        <f t="shared" si="10"/>
        <v>19.82421875</v>
      </c>
      <c r="M19" s="156"/>
    </row>
    <row r="20" spans="1:13" x14ac:dyDescent="0.25">
      <c r="A20" s="68"/>
      <c r="B20" s="25" t="s">
        <v>109</v>
      </c>
      <c r="C20" s="105">
        <f t="shared" ref="C20:D20" si="11">SUM(C16:C19)</f>
        <v>117954</v>
      </c>
      <c r="D20" s="88">
        <f t="shared" si="11"/>
        <v>140187</v>
      </c>
      <c r="E20" s="100">
        <f t="shared" ref="E20:I20" si="12">SUM(E16:E19)</f>
        <v>136436</v>
      </c>
      <c r="F20" s="27">
        <f t="shared" si="12"/>
        <v>147731</v>
      </c>
      <c r="G20" s="180">
        <f t="shared" si="12"/>
        <v>175478</v>
      </c>
      <c r="H20" s="211">
        <f t="shared" si="12"/>
        <v>164854</v>
      </c>
      <c r="I20" s="180">
        <f t="shared" si="12"/>
        <v>-10624</v>
      </c>
      <c r="J20" s="115">
        <f>SUM(J16:J19)</f>
        <v>173854</v>
      </c>
      <c r="K20" s="28">
        <f>+SUM(K16:K19)</f>
        <v>22.791364003228409</v>
      </c>
      <c r="L20" s="28">
        <f>+SUM(L16:L19)</f>
        <v>42.615582753228409</v>
      </c>
    </row>
    <row r="21" spans="1:13" x14ac:dyDescent="0.25">
      <c r="A21" s="68"/>
      <c r="B21" s="200" t="s">
        <v>158</v>
      </c>
      <c r="C21" s="201"/>
      <c r="D21" s="202"/>
      <c r="E21" s="203"/>
      <c r="F21" s="204">
        <f>F13-F20</f>
        <v>489460.69999999995</v>
      </c>
      <c r="G21" s="206">
        <f>G13-G20</f>
        <v>663918</v>
      </c>
      <c r="H21" s="205">
        <f t="shared" ref="H21:I21" si="13">H13-H20</f>
        <v>568020</v>
      </c>
      <c r="I21" s="206">
        <f t="shared" si="13"/>
        <v>-95898</v>
      </c>
      <c r="J21" s="207">
        <f>J13-J20</f>
        <v>999278</v>
      </c>
      <c r="K21" s="208">
        <f>K13-K20</f>
        <v>112.5815173527038</v>
      </c>
      <c r="L21" s="208">
        <f>L13-L20</f>
        <v>256.24167360270388</v>
      </c>
    </row>
    <row r="22" spans="1:13" x14ac:dyDescent="0.25">
      <c r="A22" s="68"/>
      <c r="B22" s="200"/>
      <c r="C22" s="201"/>
      <c r="D22" s="202"/>
      <c r="E22" s="203"/>
      <c r="F22" s="204"/>
      <c r="G22" s="206"/>
      <c r="H22" s="205"/>
      <c r="I22" s="206"/>
      <c r="J22" s="207"/>
      <c r="K22" s="208"/>
      <c r="L22" s="208"/>
    </row>
    <row r="23" spans="1:13" x14ac:dyDescent="0.25">
      <c r="A23" s="68"/>
      <c r="B23" s="79" t="s">
        <v>27</v>
      </c>
      <c r="C23" s="102"/>
      <c r="D23" s="146"/>
      <c r="E23" s="97"/>
      <c r="F23" s="70"/>
      <c r="G23" s="162"/>
      <c r="H23" s="168"/>
      <c r="I23" s="162"/>
      <c r="J23" s="73"/>
      <c r="K23" s="74"/>
      <c r="L23" s="74"/>
    </row>
    <row r="24" spans="1:13" x14ac:dyDescent="0.25">
      <c r="A24" s="68">
        <v>5100</v>
      </c>
      <c r="B24" s="76" t="s">
        <v>28</v>
      </c>
      <c r="C24" s="102">
        <v>1000</v>
      </c>
      <c r="D24" s="146">
        <v>934</v>
      </c>
      <c r="E24" s="97">
        <v>0</v>
      </c>
      <c r="F24" s="75">
        <v>0</v>
      </c>
      <c r="G24" s="165">
        <v>0</v>
      </c>
      <c r="H24" s="163">
        <v>0</v>
      </c>
      <c r="I24" s="162">
        <f t="shared" ref="I24:I36" si="14">H24-G24</f>
        <v>0</v>
      </c>
      <c r="J24" s="73">
        <v>0</v>
      </c>
      <c r="K24" s="74">
        <f t="shared" ref="K24:K36" si="15">SUM(J24/4956)</f>
        <v>0</v>
      </c>
      <c r="L24" s="72">
        <f t="shared" ref="L24:L36" si="16">SUM(J24/4956)</f>
        <v>0</v>
      </c>
    </row>
    <row r="25" spans="1:13" x14ac:dyDescent="0.25">
      <c r="A25" s="68">
        <v>5113</v>
      </c>
      <c r="B25" s="76" t="s">
        <v>30</v>
      </c>
      <c r="C25" s="102">
        <v>11800</v>
      </c>
      <c r="D25" s="146">
        <v>13718</v>
      </c>
      <c r="E25" s="97">
        <v>14799</v>
      </c>
      <c r="F25" s="75">
        <v>15545.9</v>
      </c>
      <c r="G25" s="165">
        <v>18200</v>
      </c>
      <c r="H25" s="163">
        <v>16822</v>
      </c>
      <c r="I25" s="162">
        <f t="shared" si="14"/>
        <v>-1378</v>
      </c>
      <c r="J25" s="73">
        <v>13545</v>
      </c>
      <c r="K25" s="74">
        <f t="shared" si="15"/>
        <v>2.7330508474576272</v>
      </c>
      <c r="L25" s="72">
        <f t="shared" si="16"/>
        <v>2.7330508474576272</v>
      </c>
    </row>
    <row r="26" spans="1:13" x14ac:dyDescent="0.25">
      <c r="A26" s="68">
        <v>5120</v>
      </c>
      <c r="B26" s="76" t="s">
        <v>31</v>
      </c>
      <c r="C26" s="102">
        <v>125</v>
      </c>
      <c r="D26" s="146">
        <v>33</v>
      </c>
      <c r="E26" s="97">
        <v>216</v>
      </c>
      <c r="F26" s="70">
        <v>309.16000000000003</v>
      </c>
      <c r="G26" s="162">
        <v>200</v>
      </c>
      <c r="H26" s="163">
        <v>225</v>
      </c>
      <c r="I26" s="162">
        <f t="shared" si="14"/>
        <v>25</v>
      </c>
      <c r="J26" s="73">
        <v>250</v>
      </c>
      <c r="K26" s="74">
        <f t="shared" si="15"/>
        <v>5.0443906376109765E-2</v>
      </c>
      <c r="L26" s="72">
        <f t="shared" si="16"/>
        <v>5.0443906376109765E-2</v>
      </c>
    </row>
    <row r="27" spans="1:13" x14ac:dyDescent="0.25">
      <c r="A27" s="68">
        <v>5125</v>
      </c>
      <c r="B27" s="76" t="s">
        <v>32</v>
      </c>
      <c r="C27" s="102">
        <v>950</v>
      </c>
      <c r="D27" s="146">
        <v>1692</v>
      </c>
      <c r="E27" s="97">
        <v>1112</v>
      </c>
      <c r="F27" s="70">
        <v>2154.4499999999998</v>
      </c>
      <c r="G27" s="162">
        <v>1000</v>
      </c>
      <c r="H27" s="163">
        <v>2675</v>
      </c>
      <c r="I27" s="162">
        <f>H27-G27</f>
        <v>1675</v>
      </c>
      <c r="J27" s="71">
        <v>2000</v>
      </c>
      <c r="K27" s="74">
        <f t="shared" si="15"/>
        <v>0.40355125100887812</v>
      </c>
      <c r="L27" s="72">
        <f t="shared" si="16"/>
        <v>0.40355125100887812</v>
      </c>
    </row>
    <row r="28" spans="1:13" x14ac:dyDescent="0.25">
      <c r="A28" s="68">
        <v>5126</v>
      </c>
      <c r="B28" s="76" t="s">
        <v>33</v>
      </c>
      <c r="C28" s="102">
        <v>250</v>
      </c>
      <c r="D28" s="146">
        <v>0</v>
      </c>
      <c r="E28" s="97">
        <v>59</v>
      </c>
      <c r="F28" s="70">
        <v>2745</v>
      </c>
      <c r="G28" s="162">
        <v>100</v>
      </c>
      <c r="H28" s="163">
        <v>70</v>
      </c>
      <c r="I28" s="162">
        <f t="shared" si="14"/>
        <v>-30</v>
      </c>
      <c r="J28" s="73">
        <v>0</v>
      </c>
      <c r="K28" s="74">
        <f t="shared" si="15"/>
        <v>0</v>
      </c>
      <c r="L28" s="72">
        <f t="shared" si="16"/>
        <v>0</v>
      </c>
    </row>
    <row r="29" spans="1:13" x14ac:dyDescent="0.25">
      <c r="A29" s="68">
        <v>5127</v>
      </c>
      <c r="B29" s="76" t="s">
        <v>34</v>
      </c>
      <c r="C29" s="102">
        <v>850</v>
      </c>
      <c r="D29" s="146">
        <v>94</v>
      </c>
      <c r="E29" s="97">
        <v>402</v>
      </c>
      <c r="F29" s="70">
        <v>33.01</v>
      </c>
      <c r="G29" s="162">
        <v>150</v>
      </c>
      <c r="H29" s="163">
        <v>1341</v>
      </c>
      <c r="I29" s="162">
        <f t="shared" si="14"/>
        <v>1191</v>
      </c>
      <c r="J29" s="73">
        <v>600</v>
      </c>
      <c r="K29" s="74">
        <f t="shared" si="15"/>
        <v>0.12106537530266344</v>
      </c>
      <c r="L29" s="72">
        <f t="shared" si="16"/>
        <v>0.12106537530266344</v>
      </c>
    </row>
    <row r="30" spans="1:13" x14ac:dyDescent="0.25">
      <c r="A30" s="68">
        <v>5128</v>
      </c>
      <c r="B30" s="76" t="s">
        <v>35</v>
      </c>
      <c r="C30" s="102">
        <v>3400</v>
      </c>
      <c r="D30" s="146">
        <v>3501</v>
      </c>
      <c r="E30" s="97">
        <v>2559</v>
      </c>
      <c r="F30" s="70">
        <v>1534.05</v>
      </c>
      <c r="G30" s="162">
        <v>1000</v>
      </c>
      <c r="H30" s="163">
        <v>1535</v>
      </c>
      <c r="I30" s="162">
        <f t="shared" si="14"/>
        <v>535</v>
      </c>
      <c r="J30" s="73">
        <v>1600</v>
      </c>
      <c r="K30" s="74">
        <f t="shared" si="15"/>
        <v>0.32284100080710249</v>
      </c>
      <c r="L30" s="72">
        <f t="shared" si="16"/>
        <v>0.32284100080710249</v>
      </c>
    </row>
    <row r="31" spans="1:13" x14ac:dyDescent="0.25">
      <c r="A31" s="68">
        <v>5130</v>
      </c>
      <c r="B31" s="90" t="s">
        <v>131</v>
      </c>
      <c r="C31" s="102">
        <v>0</v>
      </c>
      <c r="D31" s="146">
        <v>0</v>
      </c>
      <c r="E31" s="97">
        <v>0</v>
      </c>
      <c r="F31" s="70">
        <v>0</v>
      </c>
      <c r="G31" s="162">
        <v>500</v>
      </c>
      <c r="H31" s="163">
        <v>0</v>
      </c>
      <c r="I31" s="162">
        <f t="shared" si="14"/>
        <v>-500</v>
      </c>
      <c r="J31" s="73">
        <v>250</v>
      </c>
      <c r="K31" s="74">
        <f t="shared" si="15"/>
        <v>5.0443906376109765E-2</v>
      </c>
      <c r="L31" s="72">
        <f t="shared" si="16"/>
        <v>5.0443906376109765E-2</v>
      </c>
    </row>
    <row r="32" spans="1:13" x14ac:dyDescent="0.25">
      <c r="A32" s="68">
        <v>5312</v>
      </c>
      <c r="B32" s="90" t="s">
        <v>138</v>
      </c>
      <c r="C32" s="102">
        <v>0</v>
      </c>
      <c r="D32" s="146">
        <v>0</v>
      </c>
      <c r="E32" s="97">
        <v>0</v>
      </c>
      <c r="F32" s="75">
        <v>0</v>
      </c>
      <c r="G32" s="165">
        <v>0</v>
      </c>
      <c r="H32" s="214">
        <v>0</v>
      </c>
      <c r="I32" s="162">
        <f t="shared" si="14"/>
        <v>0</v>
      </c>
      <c r="J32" s="73">
        <v>0</v>
      </c>
      <c r="K32" s="74">
        <f t="shared" si="15"/>
        <v>0</v>
      </c>
      <c r="L32" s="72">
        <f t="shared" si="16"/>
        <v>0</v>
      </c>
      <c r="M32" s="116"/>
    </row>
    <row r="33" spans="1:17" x14ac:dyDescent="0.25">
      <c r="A33" s="68">
        <v>5132</v>
      </c>
      <c r="B33" s="76" t="s">
        <v>36</v>
      </c>
      <c r="C33" s="102">
        <v>2000</v>
      </c>
      <c r="D33" s="146">
        <v>2948</v>
      </c>
      <c r="E33" s="97">
        <v>3608</v>
      </c>
      <c r="F33" s="70">
        <v>1065.5999999999999</v>
      </c>
      <c r="G33" s="162">
        <v>750</v>
      </c>
      <c r="H33" s="163">
        <v>650</v>
      </c>
      <c r="I33" s="162">
        <f t="shared" si="14"/>
        <v>-100</v>
      </c>
      <c r="J33" s="73">
        <v>800</v>
      </c>
      <c r="K33" s="74">
        <f t="shared" si="15"/>
        <v>0.16142050040355124</v>
      </c>
      <c r="L33" s="72">
        <f t="shared" si="16"/>
        <v>0.16142050040355124</v>
      </c>
    </row>
    <row r="34" spans="1:17" x14ac:dyDescent="0.25">
      <c r="A34" s="68">
        <v>5137</v>
      </c>
      <c r="B34" s="76" t="s">
        <v>137</v>
      </c>
      <c r="C34" s="102">
        <v>600</v>
      </c>
      <c r="D34" s="146">
        <v>0</v>
      </c>
      <c r="E34" s="97">
        <v>1479</v>
      </c>
      <c r="F34" s="70">
        <v>0</v>
      </c>
      <c r="G34" s="162">
        <v>550</v>
      </c>
      <c r="H34" s="163">
        <v>12504</v>
      </c>
      <c r="I34" s="162">
        <f t="shared" si="14"/>
        <v>11954</v>
      </c>
      <c r="J34" s="73">
        <v>10000</v>
      </c>
      <c r="K34" s="74">
        <f t="shared" si="15"/>
        <v>2.0177562550443908</v>
      </c>
      <c r="L34" s="72">
        <f t="shared" si="16"/>
        <v>2.0177562550443908</v>
      </c>
      <c r="Q34">
        <v>-2024</v>
      </c>
    </row>
    <row r="35" spans="1:17" x14ac:dyDescent="0.25">
      <c r="A35" s="68">
        <v>5142</v>
      </c>
      <c r="B35" s="76" t="s">
        <v>38</v>
      </c>
      <c r="C35" s="102">
        <v>400</v>
      </c>
      <c r="D35" s="146">
        <v>684</v>
      </c>
      <c r="E35" s="97">
        <v>425</v>
      </c>
      <c r="F35" s="70">
        <v>892.55</v>
      </c>
      <c r="G35" s="162">
        <v>615</v>
      </c>
      <c r="H35" s="163">
        <v>1219</v>
      </c>
      <c r="I35" s="162">
        <f t="shared" si="14"/>
        <v>604</v>
      </c>
      <c r="J35" s="73">
        <v>600</v>
      </c>
      <c r="K35" s="74">
        <f t="shared" si="15"/>
        <v>0.12106537530266344</v>
      </c>
      <c r="L35" s="72">
        <f t="shared" si="16"/>
        <v>0.12106537530266344</v>
      </c>
    </row>
    <row r="36" spans="1:17" x14ac:dyDescent="0.25">
      <c r="A36" s="68">
        <v>5199</v>
      </c>
      <c r="B36" s="81" t="s">
        <v>125</v>
      </c>
      <c r="C36" s="108">
        <v>0</v>
      </c>
      <c r="D36" s="148">
        <v>130</v>
      </c>
      <c r="E36" s="113">
        <v>195</v>
      </c>
      <c r="F36" s="121">
        <v>25</v>
      </c>
      <c r="G36" s="169">
        <v>100</v>
      </c>
      <c r="H36" s="215">
        <v>150</v>
      </c>
      <c r="I36" s="169">
        <f t="shared" si="14"/>
        <v>50</v>
      </c>
      <c r="J36" s="73">
        <v>150</v>
      </c>
      <c r="K36" s="74">
        <f t="shared" si="15"/>
        <v>3.026634382566586E-2</v>
      </c>
      <c r="L36" s="72">
        <f t="shared" si="16"/>
        <v>3.026634382566586E-2</v>
      </c>
    </row>
    <row r="37" spans="1:17" x14ac:dyDescent="0.25">
      <c r="A37" s="68"/>
      <c r="B37" s="127" t="s">
        <v>139</v>
      </c>
      <c r="C37" s="128">
        <f>SUM(C24:C36)</f>
        <v>21375</v>
      </c>
      <c r="D37" s="149">
        <f t="shared" ref="D37:E37" si="17">SUM(D24:D36)</f>
        <v>23734</v>
      </c>
      <c r="E37" s="129">
        <f t="shared" si="17"/>
        <v>24854</v>
      </c>
      <c r="F37" s="130">
        <f>SUM(F24:F36)</f>
        <v>24304.719999999994</v>
      </c>
      <c r="G37" s="170">
        <f>SUM(G24:G36)</f>
        <v>23165</v>
      </c>
      <c r="H37" s="170">
        <f>SUM(H24:H36)</f>
        <v>37191</v>
      </c>
      <c r="I37" s="170">
        <f>SUM(I24:I36)</f>
        <v>14026</v>
      </c>
      <c r="J37" s="186">
        <f>SUM(J23:J36)</f>
        <v>29795</v>
      </c>
      <c r="K37" s="131">
        <f>SUM(K24:K36)</f>
        <v>6.011904761904761</v>
      </c>
      <c r="L37" s="131">
        <f>SUM(L24:L36)</f>
        <v>6.011904761904761</v>
      </c>
    </row>
    <row r="38" spans="1:17" ht="9" customHeight="1" x14ac:dyDescent="0.25">
      <c r="A38" s="69"/>
      <c r="B38" s="76"/>
      <c r="C38" s="102"/>
      <c r="D38" s="146"/>
      <c r="E38" s="97"/>
      <c r="F38" s="70"/>
      <c r="G38" s="162" t="s">
        <v>119</v>
      </c>
      <c r="H38" s="168"/>
      <c r="I38" s="162"/>
      <c r="J38" s="73"/>
      <c r="K38" s="74"/>
      <c r="L38" s="74"/>
    </row>
    <row r="39" spans="1:17" x14ac:dyDescent="0.25">
      <c r="A39" s="69"/>
      <c r="B39" s="79" t="s">
        <v>40</v>
      </c>
      <c r="C39" s="102"/>
      <c r="D39" s="146"/>
      <c r="E39" s="97"/>
      <c r="F39" s="70"/>
      <c r="G39" s="162"/>
      <c r="H39" s="172"/>
      <c r="I39" s="162"/>
      <c r="J39" s="73"/>
      <c r="K39" s="74"/>
      <c r="L39" s="74"/>
    </row>
    <row r="40" spans="1:17" x14ac:dyDescent="0.25">
      <c r="A40" s="68">
        <v>5200</v>
      </c>
      <c r="B40" s="76" t="s">
        <v>41</v>
      </c>
      <c r="C40" s="102">
        <v>2000</v>
      </c>
      <c r="D40" s="146">
        <v>3102</v>
      </c>
      <c r="E40" s="97">
        <v>3227</v>
      </c>
      <c r="F40" s="70">
        <v>3700</v>
      </c>
      <c r="G40" s="162">
        <v>2200</v>
      </c>
      <c r="H40" s="163">
        <v>2300</v>
      </c>
      <c r="I40" s="162">
        <f t="shared" ref="I40:I46" si="18">H40-G40</f>
        <v>100</v>
      </c>
      <c r="J40" s="73">
        <v>7500</v>
      </c>
      <c r="K40" s="74">
        <f t="shared" ref="K40:K46" si="19">SUM(J40/4956)</f>
        <v>1.513317191283293</v>
      </c>
      <c r="L40" s="72">
        <f t="shared" ref="L40:L46" si="20">SUM(J40/4956)</f>
        <v>1.513317191283293</v>
      </c>
    </row>
    <row r="41" spans="1:17" x14ac:dyDescent="0.25">
      <c r="A41" s="68">
        <v>5210</v>
      </c>
      <c r="B41" s="76" t="s">
        <v>42</v>
      </c>
      <c r="C41" s="102">
        <v>77336</v>
      </c>
      <c r="D41" s="146">
        <v>79269</v>
      </c>
      <c r="E41" s="97">
        <v>81648</v>
      </c>
      <c r="F41" s="70">
        <v>89630</v>
      </c>
      <c r="G41" s="162">
        <v>92108</v>
      </c>
      <c r="H41" s="163">
        <v>92108</v>
      </c>
      <c r="I41" s="162">
        <f t="shared" si="18"/>
        <v>0</v>
      </c>
      <c r="J41" s="71">
        <v>92108</v>
      </c>
      <c r="K41" s="74">
        <f t="shared" si="19"/>
        <v>18.585149313962873</v>
      </c>
      <c r="L41" s="72">
        <f t="shared" si="20"/>
        <v>18.585149313962873</v>
      </c>
      <c r="M41" s="156"/>
    </row>
    <row r="42" spans="1:17" x14ac:dyDescent="0.25">
      <c r="A42" s="68">
        <v>5235</v>
      </c>
      <c r="B42" s="76" t="s">
        <v>146</v>
      </c>
      <c r="C42" s="102">
        <v>7650</v>
      </c>
      <c r="D42" s="146">
        <v>207</v>
      </c>
      <c r="E42" s="97">
        <v>200</v>
      </c>
      <c r="F42" s="70">
        <v>0</v>
      </c>
      <c r="G42" s="162">
        <v>500</v>
      </c>
      <c r="H42" s="163">
        <v>0</v>
      </c>
      <c r="I42" s="162">
        <f t="shared" si="18"/>
        <v>-500</v>
      </c>
      <c r="J42" s="73">
        <v>0</v>
      </c>
      <c r="K42" s="74">
        <f t="shared" si="19"/>
        <v>0</v>
      </c>
      <c r="L42" s="72">
        <f t="shared" si="20"/>
        <v>0</v>
      </c>
    </row>
    <row r="43" spans="1:17" x14ac:dyDescent="0.25">
      <c r="A43" s="68">
        <v>5220</v>
      </c>
      <c r="B43" s="76" t="s">
        <v>43</v>
      </c>
      <c r="C43" s="102">
        <v>5000</v>
      </c>
      <c r="D43" s="146">
        <v>3248</v>
      </c>
      <c r="E43" s="97">
        <v>2493</v>
      </c>
      <c r="F43" s="70">
        <v>1769.79</v>
      </c>
      <c r="G43" s="162">
        <v>1200</v>
      </c>
      <c r="H43" s="163">
        <v>8820</v>
      </c>
      <c r="I43" s="162">
        <f t="shared" si="18"/>
        <v>7620</v>
      </c>
      <c r="J43" s="73">
        <v>7500</v>
      </c>
      <c r="K43" s="74">
        <f t="shared" si="19"/>
        <v>1.513317191283293</v>
      </c>
      <c r="L43" s="72">
        <f t="shared" si="20"/>
        <v>1.513317191283293</v>
      </c>
    </row>
    <row r="44" spans="1:17" x14ac:dyDescent="0.25">
      <c r="A44" s="68">
        <v>5221</v>
      </c>
      <c r="B44" s="76" t="s">
        <v>44</v>
      </c>
      <c r="C44" s="102">
        <v>7500</v>
      </c>
      <c r="D44" s="146">
        <v>2580</v>
      </c>
      <c r="E44" s="97">
        <v>2716</v>
      </c>
      <c r="F44" s="70">
        <v>17591.47</v>
      </c>
      <c r="G44" s="162">
        <v>10000</v>
      </c>
      <c r="H44" s="163">
        <v>2450</v>
      </c>
      <c r="I44" s="162">
        <f t="shared" si="18"/>
        <v>-7550</v>
      </c>
      <c r="J44" s="73">
        <v>6000</v>
      </c>
      <c r="K44" s="74">
        <f t="shared" si="19"/>
        <v>1.2106537530266344</v>
      </c>
      <c r="L44" s="72">
        <f t="shared" si="20"/>
        <v>1.2106537530266344</v>
      </c>
      <c r="M44" s="116"/>
      <c r="N44" s="116"/>
    </row>
    <row r="45" spans="1:17" x14ac:dyDescent="0.25">
      <c r="A45" s="68">
        <v>5410</v>
      </c>
      <c r="B45" s="76" t="s">
        <v>147</v>
      </c>
      <c r="C45" s="102">
        <v>0</v>
      </c>
      <c r="D45" s="146">
        <v>0</v>
      </c>
      <c r="E45" s="97">
        <v>0</v>
      </c>
      <c r="F45" s="70">
        <v>0</v>
      </c>
      <c r="G45" s="162">
        <v>0</v>
      </c>
      <c r="H45" s="163">
        <v>3063</v>
      </c>
      <c r="I45" s="162">
        <f t="shared" si="18"/>
        <v>3063</v>
      </c>
      <c r="J45" s="71">
        <v>3000</v>
      </c>
      <c r="K45" s="74">
        <f t="shared" si="19"/>
        <v>0.60532687651331718</v>
      </c>
      <c r="L45" s="72">
        <f t="shared" si="20"/>
        <v>0.60532687651331718</v>
      </c>
      <c r="M45" s="157"/>
      <c r="N45" s="116"/>
    </row>
    <row r="46" spans="1:17" ht="16.5" customHeight="1" x14ac:dyDescent="0.25">
      <c r="A46" s="68">
        <v>5410</v>
      </c>
      <c r="B46" s="81" t="s">
        <v>101</v>
      </c>
      <c r="C46" s="108">
        <v>500</v>
      </c>
      <c r="D46" s="148">
        <v>1419</v>
      </c>
      <c r="E46" s="113">
        <v>2237</v>
      </c>
      <c r="F46" s="70">
        <v>5686.05</v>
      </c>
      <c r="G46" s="162">
        <v>6000</v>
      </c>
      <c r="H46" s="215">
        <v>5340</v>
      </c>
      <c r="I46" s="162">
        <f t="shared" si="18"/>
        <v>-660</v>
      </c>
      <c r="J46" s="71">
        <v>5000</v>
      </c>
      <c r="K46" s="74">
        <f t="shared" si="19"/>
        <v>1.0088781275221954</v>
      </c>
      <c r="L46" s="72">
        <f t="shared" si="20"/>
        <v>1.0088781275221954</v>
      </c>
      <c r="M46" s="116"/>
      <c r="N46" s="116"/>
    </row>
    <row r="47" spans="1:17" ht="16.5" customHeight="1" x14ac:dyDescent="0.25">
      <c r="A47" s="68"/>
      <c r="B47" s="127" t="s">
        <v>139</v>
      </c>
      <c r="C47" s="128">
        <f>SUM(C40:C46)</f>
        <v>99986</v>
      </c>
      <c r="D47" s="149">
        <f>SUM(D40:D46)</f>
        <v>89825</v>
      </c>
      <c r="E47" s="129">
        <f t="shared" ref="E47" si="21">SUM(E40:E46)</f>
        <v>92521</v>
      </c>
      <c r="F47" s="130">
        <f t="shared" ref="F47:L47" si="22">SUM(F40:F46)</f>
        <v>118377.31</v>
      </c>
      <c r="G47" s="170">
        <f t="shared" si="22"/>
        <v>112008</v>
      </c>
      <c r="H47" s="171">
        <f t="shared" si="22"/>
        <v>114081</v>
      </c>
      <c r="I47" s="170">
        <f t="shared" si="22"/>
        <v>2073</v>
      </c>
      <c r="J47" s="186">
        <f>SUM(J40:J46)</f>
        <v>121108</v>
      </c>
      <c r="K47" s="131">
        <f>SUM(K40:K46)</f>
        <v>24.436642453591602</v>
      </c>
      <c r="L47" s="131">
        <f t="shared" si="22"/>
        <v>24.436642453591602</v>
      </c>
      <c r="M47" s="116"/>
      <c r="N47" s="116"/>
    </row>
    <row r="48" spans="1:17" ht="4.5" customHeight="1" x14ac:dyDescent="0.25">
      <c r="B48" s="76"/>
      <c r="C48" s="102"/>
      <c r="D48" s="146"/>
      <c r="E48" s="97"/>
      <c r="F48" s="70"/>
      <c r="G48" s="162"/>
      <c r="H48" s="164"/>
      <c r="I48" s="162"/>
      <c r="J48" s="73"/>
      <c r="K48" s="80"/>
      <c r="L48" s="80"/>
      <c r="M48" s="116"/>
      <c r="N48" s="116"/>
    </row>
    <row r="49" spans="1:14" x14ac:dyDescent="0.25">
      <c r="A49" s="69"/>
      <c r="B49" s="79" t="s">
        <v>45</v>
      </c>
      <c r="C49" s="102"/>
      <c r="D49" s="146"/>
      <c r="E49" s="97"/>
      <c r="F49" s="70"/>
      <c r="G49" s="162"/>
      <c r="H49" s="164"/>
      <c r="I49" s="162"/>
      <c r="J49" s="73"/>
      <c r="K49" s="74"/>
      <c r="L49" s="74"/>
      <c r="M49" s="116"/>
      <c r="N49" s="116"/>
    </row>
    <row r="50" spans="1:14" x14ac:dyDescent="0.25">
      <c r="A50" s="68">
        <v>7500</v>
      </c>
      <c r="B50" s="76" t="s">
        <v>46</v>
      </c>
      <c r="C50" s="102">
        <v>34000</v>
      </c>
      <c r="D50" s="146">
        <v>29655</v>
      </c>
      <c r="E50" s="97">
        <v>38725</v>
      </c>
      <c r="F50" s="70">
        <v>51430</v>
      </c>
      <c r="G50" s="162">
        <v>54002</v>
      </c>
      <c r="H50" s="163">
        <v>56000</v>
      </c>
      <c r="I50" s="162">
        <f t="shared" ref="I50:I57" si="23">H50-G50</f>
        <v>1998</v>
      </c>
      <c r="J50" s="73">
        <v>54500</v>
      </c>
      <c r="K50" s="74">
        <f t="shared" ref="K50:K57" si="24">SUM(J50/4956)</f>
        <v>10.99677158999193</v>
      </c>
      <c r="L50" s="72">
        <f t="shared" ref="L50:L57" si="25">SUM(J50/4956)</f>
        <v>10.99677158999193</v>
      </c>
      <c r="M50" s="157"/>
      <c r="N50" s="116"/>
    </row>
    <row r="51" spans="1:14" x14ac:dyDescent="0.25">
      <c r="A51" s="68">
        <v>7512</v>
      </c>
      <c r="B51" s="76" t="s">
        <v>142</v>
      </c>
      <c r="C51" s="102">
        <v>2200</v>
      </c>
      <c r="D51" s="146">
        <v>1653</v>
      </c>
      <c r="E51" s="97">
        <v>4685</v>
      </c>
      <c r="F51" s="70">
        <v>4714.1099999999997</v>
      </c>
      <c r="G51" s="162">
        <v>3000</v>
      </c>
      <c r="H51" s="163">
        <v>5385</v>
      </c>
      <c r="I51" s="162">
        <f t="shared" si="23"/>
        <v>2385</v>
      </c>
      <c r="J51" s="73">
        <v>3500</v>
      </c>
      <c r="K51" s="74">
        <f t="shared" si="24"/>
        <v>0.70621468926553677</v>
      </c>
      <c r="L51" s="72">
        <f t="shared" si="25"/>
        <v>0.70621468926553677</v>
      </c>
      <c r="M51" s="157"/>
      <c r="N51" s="116"/>
    </row>
    <row r="52" spans="1:14" x14ac:dyDescent="0.25">
      <c r="A52" s="68">
        <v>7564</v>
      </c>
      <c r="B52" s="76" t="s">
        <v>126</v>
      </c>
      <c r="C52" s="102">
        <v>1975</v>
      </c>
      <c r="D52" s="146">
        <v>2175</v>
      </c>
      <c r="E52" s="97">
        <v>1807</v>
      </c>
      <c r="F52" s="70">
        <v>5750</v>
      </c>
      <c r="G52" s="162">
        <v>3900</v>
      </c>
      <c r="H52" s="163">
        <v>5250</v>
      </c>
      <c r="I52" s="162">
        <f t="shared" si="23"/>
        <v>1350</v>
      </c>
      <c r="J52" s="73">
        <v>4650</v>
      </c>
      <c r="K52" s="74">
        <f t="shared" si="24"/>
        <v>0.93825665859564167</v>
      </c>
      <c r="L52" s="72">
        <f t="shared" si="25"/>
        <v>0.93825665859564167</v>
      </c>
      <c r="M52" s="157"/>
      <c r="N52" s="116"/>
    </row>
    <row r="53" spans="1:14" x14ac:dyDescent="0.25">
      <c r="A53" s="68">
        <v>7030</v>
      </c>
      <c r="B53" s="76" t="s">
        <v>51</v>
      </c>
      <c r="C53" s="102">
        <v>4300</v>
      </c>
      <c r="D53" s="146">
        <v>7040</v>
      </c>
      <c r="E53" s="97">
        <v>7735</v>
      </c>
      <c r="F53" s="70">
        <v>6962.64</v>
      </c>
      <c r="G53" s="162">
        <v>7200</v>
      </c>
      <c r="H53" s="163">
        <v>7200</v>
      </c>
      <c r="I53" s="162">
        <f t="shared" si="23"/>
        <v>0</v>
      </c>
      <c r="J53" s="73">
        <v>7500</v>
      </c>
      <c r="K53" s="74">
        <f t="shared" si="24"/>
        <v>1.513317191283293</v>
      </c>
      <c r="L53" s="72">
        <f t="shared" si="25"/>
        <v>1.513317191283293</v>
      </c>
      <c r="M53" s="157"/>
      <c r="N53" s="116"/>
    </row>
    <row r="54" spans="1:14" x14ac:dyDescent="0.25">
      <c r="A54" s="68">
        <v>7051</v>
      </c>
      <c r="B54" s="76" t="s">
        <v>52</v>
      </c>
      <c r="C54" s="102">
        <v>25000</v>
      </c>
      <c r="D54" s="146">
        <v>21839</v>
      </c>
      <c r="E54" s="97">
        <v>21263</v>
      </c>
      <c r="F54" s="70">
        <v>16129.55</v>
      </c>
      <c r="G54" s="162">
        <v>22000</v>
      </c>
      <c r="H54" s="163">
        <v>21015</v>
      </c>
      <c r="I54" s="162">
        <f t="shared" si="23"/>
        <v>-985</v>
      </c>
      <c r="J54" s="73">
        <v>18000</v>
      </c>
      <c r="K54" s="74">
        <f t="shared" si="24"/>
        <v>3.6319612590799033</v>
      </c>
      <c r="L54" s="72">
        <f t="shared" si="25"/>
        <v>3.6319612590799033</v>
      </c>
      <c r="M54" s="157"/>
      <c r="N54" s="116"/>
    </row>
    <row r="55" spans="1:14" x14ac:dyDescent="0.25">
      <c r="A55" s="68">
        <v>5560</v>
      </c>
      <c r="B55" s="76" t="s">
        <v>53</v>
      </c>
      <c r="C55" s="102">
        <v>2500</v>
      </c>
      <c r="D55" s="146">
        <v>2610</v>
      </c>
      <c r="E55" s="97">
        <v>8482</v>
      </c>
      <c r="F55" s="70">
        <v>0</v>
      </c>
      <c r="G55" s="162">
        <v>2500</v>
      </c>
      <c r="H55" s="163">
        <v>2645</v>
      </c>
      <c r="I55" s="162">
        <f t="shared" si="23"/>
        <v>145</v>
      </c>
      <c r="J55" s="73">
        <v>2500</v>
      </c>
      <c r="K55" s="74">
        <f t="shared" si="24"/>
        <v>0.50443906376109771</v>
      </c>
      <c r="L55" s="72">
        <f t="shared" si="25"/>
        <v>0.50443906376109771</v>
      </c>
      <c r="M55" s="157"/>
      <c r="N55" s="116"/>
    </row>
    <row r="56" spans="1:14" x14ac:dyDescent="0.25">
      <c r="A56" s="68">
        <v>7199</v>
      </c>
      <c r="B56" s="76" t="s">
        <v>129</v>
      </c>
      <c r="C56" s="102">
        <v>1500</v>
      </c>
      <c r="D56" s="146">
        <v>2181</v>
      </c>
      <c r="E56" s="97">
        <v>4869</v>
      </c>
      <c r="F56" s="70">
        <v>806.79</v>
      </c>
      <c r="G56" s="162">
        <v>1000</v>
      </c>
      <c r="H56" s="163">
        <v>550</v>
      </c>
      <c r="I56" s="162">
        <f t="shared" si="23"/>
        <v>-450</v>
      </c>
      <c r="J56" s="73">
        <v>500</v>
      </c>
      <c r="K56" s="74">
        <f t="shared" si="24"/>
        <v>0.10088781275221953</v>
      </c>
      <c r="L56" s="72">
        <f t="shared" si="25"/>
        <v>0.10088781275221953</v>
      </c>
      <c r="M56" s="116"/>
      <c r="N56" s="116"/>
    </row>
    <row r="57" spans="1:14" x14ac:dyDescent="0.25">
      <c r="A57" s="68">
        <v>7020</v>
      </c>
      <c r="B57" s="81" t="s">
        <v>130</v>
      </c>
      <c r="C57" s="108">
        <v>934</v>
      </c>
      <c r="D57" s="148">
        <v>324</v>
      </c>
      <c r="E57" s="97">
        <v>-88</v>
      </c>
      <c r="F57" s="70">
        <v>20</v>
      </c>
      <c r="G57" s="162">
        <v>325</v>
      </c>
      <c r="H57" s="163">
        <v>460</v>
      </c>
      <c r="I57" s="162">
        <f t="shared" si="23"/>
        <v>135</v>
      </c>
      <c r="J57" s="73">
        <v>460</v>
      </c>
      <c r="K57" s="74">
        <f t="shared" si="24"/>
        <v>9.2816787732041967E-2</v>
      </c>
      <c r="L57" s="72">
        <f t="shared" si="25"/>
        <v>9.2816787732041967E-2</v>
      </c>
      <c r="M57" s="116"/>
      <c r="N57" s="116"/>
    </row>
    <row r="58" spans="1:14" ht="14.25" customHeight="1" x14ac:dyDescent="0.25">
      <c r="A58" s="69"/>
      <c r="B58" s="127" t="s">
        <v>139</v>
      </c>
      <c r="C58" s="128">
        <f t="shared" ref="C58:E58" si="26">SUM(C50:C57)</f>
        <v>72409</v>
      </c>
      <c r="D58" s="149">
        <f t="shared" si="26"/>
        <v>67477</v>
      </c>
      <c r="E58" s="129">
        <f t="shared" si="26"/>
        <v>87478</v>
      </c>
      <c r="F58" s="132">
        <f t="shared" ref="F58:L58" si="27">SUM(F50:F57)</f>
        <v>85813.09</v>
      </c>
      <c r="G58" s="173">
        <f t="shared" si="27"/>
        <v>93927</v>
      </c>
      <c r="H58" s="174">
        <f t="shared" si="27"/>
        <v>98505</v>
      </c>
      <c r="I58" s="173">
        <f t="shared" si="27"/>
        <v>4578</v>
      </c>
      <c r="J58" s="187">
        <f>SUM(J50:J57)</f>
        <v>91610</v>
      </c>
      <c r="K58" s="131">
        <f>SUM(K50:K57)</f>
        <v>18.484665052461661</v>
      </c>
      <c r="L58" s="131">
        <f t="shared" si="27"/>
        <v>18.484665052461661</v>
      </c>
      <c r="M58" s="116"/>
      <c r="N58" s="116"/>
    </row>
    <row r="59" spans="1:14" ht="3.75" customHeight="1" x14ac:dyDescent="0.25">
      <c r="A59" s="69"/>
      <c r="B59" s="69"/>
      <c r="C59" s="122"/>
      <c r="D59" s="150"/>
      <c r="E59" s="123"/>
      <c r="F59" s="114"/>
      <c r="G59" s="175"/>
      <c r="H59" s="172"/>
      <c r="I59" s="175"/>
      <c r="J59" s="184"/>
      <c r="K59" s="78"/>
      <c r="L59" s="78"/>
      <c r="M59" s="116"/>
      <c r="N59" s="116"/>
    </row>
    <row r="60" spans="1:14" x14ac:dyDescent="0.25">
      <c r="A60" s="69"/>
      <c r="B60" s="79" t="s">
        <v>57</v>
      </c>
      <c r="C60" s="102"/>
      <c r="D60" s="146"/>
      <c r="E60" s="97"/>
      <c r="F60" s="75"/>
      <c r="G60" s="165"/>
      <c r="H60" s="163"/>
      <c r="I60" s="165"/>
      <c r="J60" s="71"/>
      <c r="K60" s="74"/>
      <c r="L60" s="74"/>
      <c r="M60" s="116"/>
      <c r="N60" s="116"/>
    </row>
    <row r="61" spans="1:14" x14ac:dyDescent="0.25">
      <c r="A61" s="68">
        <v>5310</v>
      </c>
      <c r="B61" s="76" t="s">
        <v>58</v>
      </c>
      <c r="C61" s="102">
        <v>11500</v>
      </c>
      <c r="D61" s="146">
        <v>11016</v>
      </c>
      <c r="E61" s="97">
        <v>13265</v>
      </c>
      <c r="F61" s="70">
        <v>8393</v>
      </c>
      <c r="G61" s="162">
        <v>15000</v>
      </c>
      <c r="H61" s="163">
        <v>15000</v>
      </c>
      <c r="I61" s="162">
        <f t="shared" ref="I61:I62" si="28">H61-G61</f>
        <v>0</v>
      </c>
      <c r="J61" s="73">
        <v>15000</v>
      </c>
      <c r="K61" s="74">
        <f t="shared" ref="K61:K62" si="29">SUM(J61/4956)</f>
        <v>3.026634382566586</v>
      </c>
      <c r="L61" s="72">
        <f t="shared" ref="L61:L62" si="30">SUM(J61/4956)</f>
        <v>3.026634382566586</v>
      </c>
      <c r="M61" s="116"/>
      <c r="N61" s="116"/>
    </row>
    <row r="62" spans="1:14" x14ac:dyDescent="0.25">
      <c r="A62" s="68">
        <v>5311</v>
      </c>
      <c r="B62" s="76" t="s">
        <v>160</v>
      </c>
      <c r="C62" s="102">
        <v>0</v>
      </c>
      <c r="D62" s="146">
        <v>880</v>
      </c>
      <c r="E62" s="97">
        <v>1039</v>
      </c>
      <c r="F62" s="70">
        <v>0</v>
      </c>
      <c r="G62" s="162">
        <v>0</v>
      </c>
      <c r="H62" s="163">
        <v>0</v>
      </c>
      <c r="I62" s="162">
        <f t="shared" si="28"/>
        <v>0</v>
      </c>
      <c r="J62" s="73">
        <v>1250</v>
      </c>
      <c r="K62" s="74">
        <f t="shared" si="29"/>
        <v>0.25221953188054885</v>
      </c>
      <c r="L62" s="72">
        <f t="shared" si="30"/>
        <v>0.25221953188054885</v>
      </c>
      <c r="M62" s="116"/>
      <c r="N62" s="116"/>
    </row>
    <row r="63" spans="1:14" x14ac:dyDescent="0.25">
      <c r="B63" s="127" t="s">
        <v>139</v>
      </c>
      <c r="C63" s="144">
        <f t="shared" ref="C63:L63" si="31">SUM(C61:C62)</f>
        <v>11500</v>
      </c>
      <c r="D63" s="133">
        <f t="shared" si="31"/>
        <v>11896</v>
      </c>
      <c r="E63" s="194">
        <f t="shared" si="31"/>
        <v>14304</v>
      </c>
      <c r="F63" s="14">
        <f>SUM(F61:F62)</f>
        <v>8393</v>
      </c>
      <c r="G63" s="177">
        <v>15000</v>
      </c>
      <c r="H63" s="176">
        <f t="shared" si="31"/>
        <v>15000</v>
      </c>
      <c r="I63" s="177">
        <f t="shared" si="31"/>
        <v>0</v>
      </c>
      <c r="J63" s="19">
        <f>SUM(J61:J62)</f>
        <v>16250</v>
      </c>
      <c r="K63" s="199">
        <f>SUM(K61:K62)</f>
        <v>3.2788539144471347</v>
      </c>
      <c r="L63" s="32">
        <f t="shared" si="31"/>
        <v>3.2788539144471347</v>
      </c>
      <c r="M63" s="116"/>
      <c r="N63" s="116"/>
    </row>
    <row r="64" spans="1:14" x14ac:dyDescent="0.25">
      <c r="B64" s="151"/>
      <c r="C64" s="152"/>
      <c r="D64" s="153"/>
      <c r="E64" s="154"/>
      <c r="F64" s="12"/>
      <c r="G64" s="192"/>
      <c r="H64" s="182"/>
      <c r="I64" s="192"/>
      <c r="J64" s="15" t="s">
        <v>119</v>
      </c>
      <c r="K64" s="193"/>
      <c r="L64" s="16"/>
      <c r="N64" s="116"/>
    </row>
    <row r="65" spans="1:14" x14ac:dyDescent="0.25">
      <c r="A65" s="69"/>
      <c r="B65" s="79" t="s">
        <v>59</v>
      </c>
      <c r="C65" s="102"/>
      <c r="D65" s="84"/>
      <c r="E65" s="195"/>
      <c r="F65" s="70"/>
      <c r="G65" s="164"/>
      <c r="H65" s="165"/>
      <c r="I65" s="164"/>
      <c r="J65" s="73"/>
      <c r="K65" s="197"/>
      <c r="L65" s="74"/>
      <c r="M65" s="116"/>
      <c r="N65" s="116"/>
    </row>
    <row r="66" spans="1:14" x14ac:dyDescent="0.25">
      <c r="A66" s="68">
        <v>5405</v>
      </c>
      <c r="B66" s="76" t="s">
        <v>60</v>
      </c>
      <c r="C66" s="102">
        <v>10000</v>
      </c>
      <c r="D66" s="84">
        <v>8293</v>
      </c>
      <c r="E66" s="195">
        <v>9041</v>
      </c>
      <c r="F66" s="70">
        <v>11611.69</v>
      </c>
      <c r="G66" s="164">
        <v>11000</v>
      </c>
      <c r="H66" s="165">
        <v>9337</v>
      </c>
      <c r="I66" s="162">
        <f t="shared" ref="I66:I82" si="32">H66-G66</f>
        <v>-1663</v>
      </c>
      <c r="J66" s="73">
        <v>10000</v>
      </c>
      <c r="K66" s="197">
        <f t="shared" ref="K66:K80" si="33">SUM(J66/4956)</f>
        <v>2.0177562550443908</v>
      </c>
      <c r="L66" s="72">
        <f t="shared" ref="L66:L80" si="34">SUM(J66/4956)</f>
        <v>2.0177562550443908</v>
      </c>
      <c r="M66" s="116"/>
      <c r="N66" s="116"/>
    </row>
    <row r="67" spans="1:14" x14ac:dyDescent="0.25">
      <c r="A67" s="68">
        <v>6165</v>
      </c>
      <c r="B67" s="76" t="s">
        <v>61</v>
      </c>
      <c r="C67" s="102">
        <v>500</v>
      </c>
      <c r="D67" s="84">
        <v>0</v>
      </c>
      <c r="E67" s="195">
        <v>0</v>
      </c>
      <c r="F67" s="70">
        <v>75</v>
      </c>
      <c r="G67" s="164">
        <v>375</v>
      </c>
      <c r="H67" s="165">
        <v>0</v>
      </c>
      <c r="I67" s="162">
        <f t="shared" si="32"/>
        <v>-375</v>
      </c>
      <c r="J67" s="73">
        <v>300</v>
      </c>
      <c r="K67" s="197">
        <f t="shared" si="33"/>
        <v>6.0532687651331719E-2</v>
      </c>
      <c r="L67" s="72">
        <f t="shared" si="34"/>
        <v>6.0532687651331719E-2</v>
      </c>
      <c r="M67" s="116"/>
      <c r="N67" s="116"/>
    </row>
    <row r="68" spans="1:14" x14ac:dyDescent="0.25">
      <c r="A68" s="68">
        <v>6070</v>
      </c>
      <c r="B68" s="76" t="s">
        <v>62</v>
      </c>
      <c r="C68" s="102">
        <v>10000</v>
      </c>
      <c r="D68" s="84">
        <v>11236</v>
      </c>
      <c r="E68" s="195">
        <v>11558</v>
      </c>
      <c r="F68" s="70">
        <v>17549.740000000002</v>
      </c>
      <c r="G68" s="164">
        <v>15000</v>
      </c>
      <c r="H68" s="165">
        <v>16410</v>
      </c>
      <c r="I68" s="162">
        <f t="shared" si="32"/>
        <v>1410</v>
      </c>
      <c r="J68" s="73">
        <v>15000</v>
      </c>
      <c r="K68" s="197">
        <f t="shared" si="33"/>
        <v>3.026634382566586</v>
      </c>
      <c r="L68" s="72">
        <f t="shared" si="34"/>
        <v>3.026634382566586</v>
      </c>
      <c r="M68" s="116"/>
      <c r="N68" s="116"/>
    </row>
    <row r="69" spans="1:14" x14ac:dyDescent="0.25">
      <c r="A69" s="68">
        <v>6125</v>
      </c>
      <c r="B69" s="76" t="s">
        <v>63</v>
      </c>
      <c r="C69" s="102">
        <v>71500</v>
      </c>
      <c r="D69" s="84">
        <v>74315</v>
      </c>
      <c r="E69" s="195">
        <v>63602</v>
      </c>
      <c r="F69" s="70">
        <v>74843.66</v>
      </c>
      <c r="G69" s="164">
        <v>62376</v>
      </c>
      <c r="H69" s="165">
        <v>63624</v>
      </c>
      <c r="I69" s="162">
        <f t="shared" si="32"/>
        <v>1248</v>
      </c>
      <c r="J69" s="71">
        <v>67624</v>
      </c>
      <c r="K69" s="197">
        <f t="shared" si="33"/>
        <v>13.644874899112187</v>
      </c>
      <c r="L69" s="72">
        <f t="shared" si="34"/>
        <v>13.644874899112187</v>
      </c>
      <c r="M69" s="116"/>
      <c r="N69" s="116"/>
    </row>
    <row r="70" spans="1:14" x14ac:dyDescent="0.25">
      <c r="A70" s="68">
        <v>6127</v>
      </c>
      <c r="B70" s="76" t="s">
        <v>64</v>
      </c>
      <c r="C70" s="102">
        <v>5000</v>
      </c>
      <c r="D70" s="84">
        <v>5260</v>
      </c>
      <c r="E70" s="195">
        <v>575</v>
      </c>
      <c r="F70" s="70">
        <v>3150</v>
      </c>
      <c r="G70" s="164">
        <v>5000</v>
      </c>
      <c r="H70" s="165">
        <v>4169</v>
      </c>
      <c r="I70" s="162">
        <f t="shared" si="32"/>
        <v>-831</v>
      </c>
      <c r="J70" s="73">
        <v>4000</v>
      </c>
      <c r="K70" s="197">
        <f t="shared" si="33"/>
        <v>0.80710250201775624</v>
      </c>
      <c r="L70" s="72">
        <f t="shared" si="34"/>
        <v>0.80710250201775624</v>
      </c>
      <c r="M70" s="116"/>
      <c r="N70" s="116"/>
    </row>
    <row r="71" spans="1:14" x14ac:dyDescent="0.25">
      <c r="A71" s="68"/>
      <c r="B71" s="76" t="s">
        <v>159</v>
      </c>
      <c r="C71" s="102"/>
      <c r="D71" s="84"/>
      <c r="E71" s="195"/>
      <c r="F71" s="70"/>
      <c r="G71" s="164">
        <v>0</v>
      </c>
      <c r="H71" s="165">
        <v>1100</v>
      </c>
      <c r="I71" s="162">
        <f t="shared" si="32"/>
        <v>1100</v>
      </c>
      <c r="J71" s="73">
        <v>0</v>
      </c>
      <c r="K71" s="197">
        <f t="shared" si="33"/>
        <v>0</v>
      </c>
      <c r="L71" s="72">
        <f t="shared" si="34"/>
        <v>0</v>
      </c>
      <c r="M71" s="116"/>
      <c r="N71" s="116"/>
    </row>
    <row r="72" spans="1:14" x14ac:dyDescent="0.25">
      <c r="A72" s="68">
        <v>6131</v>
      </c>
      <c r="B72" s="76" t="s">
        <v>114</v>
      </c>
      <c r="C72" s="102">
        <v>5000</v>
      </c>
      <c r="D72" s="84">
        <v>13929</v>
      </c>
      <c r="E72" s="195">
        <v>0</v>
      </c>
      <c r="F72" s="70">
        <v>745</v>
      </c>
      <c r="G72" s="164">
        <v>2000</v>
      </c>
      <c r="H72" s="165">
        <v>2000</v>
      </c>
      <c r="I72" s="162">
        <f t="shared" si="32"/>
        <v>0</v>
      </c>
      <c r="J72" s="71">
        <v>0</v>
      </c>
      <c r="K72" s="197">
        <f t="shared" si="33"/>
        <v>0</v>
      </c>
      <c r="L72" s="72">
        <f t="shared" si="34"/>
        <v>0</v>
      </c>
      <c r="M72" s="116"/>
      <c r="N72" s="116"/>
    </row>
    <row r="73" spans="1:14" hidden="1" x14ac:dyDescent="0.25">
      <c r="A73" s="68">
        <v>6129</v>
      </c>
      <c r="B73" s="76" t="s">
        <v>103</v>
      </c>
      <c r="C73" s="102">
        <v>2200</v>
      </c>
      <c r="D73" s="84">
        <v>2952</v>
      </c>
      <c r="E73" s="195">
        <v>10475</v>
      </c>
      <c r="F73" s="70">
        <v>0</v>
      </c>
      <c r="G73" s="164">
        <v>0</v>
      </c>
      <c r="H73" s="165">
        <v>0</v>
      </c>
      <c r="I73" s="162">
        <f t="shared" si="32"/>
        <v>0</v>
      </c>
      <c r="J73" s="73">
        <v>0</v>
      </c>
      <c r="K73" s="197">
        <f t="shared" si="33"/>
        <v>0</v>
      </c>
      <c r="L73" s="72">
        <f t="shared" si="34"/>
        <v>0</v>
      </c>
      <c r="M73" s="116"/>
      <c r="N73" s="116"/>
    </row>
    <row r="74" spans="1:14" x14ac:dyDescent="0.25">
      <c r="A74" s="68">
        <v>6128</v>
      </c>
      <c r="B74" s="76" t="s">
        <v>69</v>
      </c>
      <c r="C74" s="102">
        <v>1500</v>
      </c>
      <c r="D74" s="84">
        <v>11050</v>
      </c>
      <c r="E74" s="195">
        <v>9027</v>
      </c>
      <c r="F74" s="70">
        <v>2015</v>
      </c>
      <c r="G74" s="164">
        <v>5000</v>
      </c>
      <c r="H74" s="165">
        <v>8000</v>
      </c>
      <c r="I74" s="162">
        <f t="shared" si="32"/>
        <v>3000</v>
      </c>
      <c r="J74" s="71">
        <v>8000</v>
      </c>
      <c r="K74" s="197">
        <f t="shared" si="33"/>
        <v>1.6142050040355125</v>
      </c>
      <c r="L74" s="72">
        <f t="shared" si="34"/>
        <v>1.6142050040355125</v>
      </c>
      <c r="M74" s="116"/>
      <c r="N74" s="116"/>
    </row>
    <row r="75" spans="1:14" x14ac:dyDescent="0.25">
      <c r="A75" s="68">
        <v>6133</v>
      </c>
      <c r="B75" s="76" t="s">
        <v>70</v>
      </c>
      <c r="C75" s="102">
        <v>1000</v>
      </c>
      <c r="D75" s="84">
        <v>3039</v>
      </c>
      <c r="E75" s="195">
        <v>6793</v>
      </c>
      <c r="F75" s="70">
        <v>3937</v>
      </c>
      <c r="G75" s="164">
        <v>0</v>
      </c>
      <c r="H75" s="165">
        <v>560</v>
      </c>
      <c r="I75" s="162">
        <f t="shared" si="32"/>
        <v>560</v>
      </c>
      <c r="J75" s="73">
        <v>500</v>
      </c>
      <c r="K75" s="197">
        <f t="shared" si="33"/>
        <v>0.10088781275221953</v>
      </c>
      <c r="L75" s="72">
        <f t="shared" si="34"/>
        <v>0.10088781275221953</v>
      </c>
      <c r="M75" s="116"/>
      <c r="N75" s="116"/>
    </row>
    <row r="76" spans="1:14" x14ac:dyDescent="0.25">
      <c r="A76" s="68">
        <v>6134</v>
      </c>
      <c r="B76" s="76" t="s">
        <v>143</v>
      </c>
      <c r="C76" s="102"/>
      <c r="D76" s="84"/>
      <c r="E76" s="195"/>
      <c r="F76" s="70">
        <v>6077</v>
      </c>
      <c r="G76" s="164">
        <v>5000</v>
      </c>
      <c r="H76" s="165">
        <v>5470</v>
      </c>
      <c r="I76" s="162">
        <f t="shared" si="32"/>
        <v>470</v>
      </c>
      <c r="J76" s="73">
        <v>5500</v>
      </c>
      <c r="K76" s="197">
        <f t="shared" si="33"/>
        <v>1.1097659402744149</v>
      </c>
      <c r="L76" s="72">
        <f t="shared" si="34"/>
        <v>1.1097659402744149</v>
      </c>
      <c r="M76" s="116"/>
      <c r="N76" s="116"/>
    </row>
    <row r="77" spans="1:14" x14ac:dyDescent="0.25">
      <c r="A77" s="68">
        <v>8030</v>
      </c>
      <c r="B77" s="76" t="s">
        <v>71</v>
      </c>
      <c r="C77" s="102">
        <v>500</v>
      </c>
      <c r="D77" s="84">
        <v>94</v>
      </c>
      <c r="E77" s="195">
        <v>1142</v>
      </c>
      <c r="F77" s="70">
        <v>305</v>
      </c>
      <c r="G77" s="164">
        <v>2500</v>
      </c>
      <c r="H77" s="165">
        <v>1045</v>
      </c>
      <c r="I77" s="162">
        <f t="shared" si="32"/>
        <v>-1455</v>
      </c>
      <c r="J77" s="73">
        <v>1000</v>
      </c>
      <c r="K77" s="197">
        <f t="shared" si="33"/>
        <v>0.20177562550443906</v>
      </c>
      <c r="L77" s="72">
        <f t="shared" si="34"/>
        <v>0.20177562550443906</v>
      </c>
      <c r="M77" s="116"/>
      <c r="N77" s="116"/>
    </row>
    <row r="78" spans="1:14" x14ac:dyDescent="0.25">
      <c r="A78" s="68">
        <v>8050</v>
      </c>
      <c r="B78" s="76" t="s">
        <v>72</v>
      </c>
      <c r="C78" s="102">
        <v>500</v>
      </c>
      <c r="D78" s="84">
        <v>128</v>
      </c>
      <c r="E78" s="195">
        <v>0</v>
      </c>
      <c r="F78" s="70">
        <v>38</v>
      </c>
      <c r="G78" s="164">
        <v>500</v>
      </c>
      <c r="H78" s="165">
        <v>661</v>
      </c>
      <c r="I78" s="162">
        <f t="shared" si="32"/>
        <v>161</v>
      </c>
      <c r="J78" s="73">
        <v>600</v>
      </c>
      <c r="K78" s="197">
        <f t="shared" si="33"/>
        <v>0.12106537530266344</v>
      </c>
      <c r="L78" s="72">
        <f t="shared" si="34"/>
        <v>0.12106537530266344</v>
      </c>
      <c r="M78" s="116"/>
      <c r="N78" s="116"/>
    </row>
    <row r="79" spans="1:14" x14ac:dyDescent="0.25">
      <c r="A79" s="68">
        <v>6140</v>
      </c>
      <c r="B79" s="76" t="s">
        <v>73</v>
      </c>
      <c r="C79" s="102">
        <v>10500</v>
      </c>
      <c r="D79" s="84">
        <v>3788</v>
      </c>
      <c r="E79" s="195">
        <v>6900</v>
      </c>
      <c r="F79" s="70">
        <v>0</v>
      </c>
      <c r="G79" s="164">
        <v>2500</v>
      </c>
      <c r="H79" s="165">
        <v>5000</v>
      </c>
      <c r="I79" s="162">
        <f t="shared" si="32"/>
        <v>2500</v>
      </c>
      <c r="J79" s="73">
        <v>5000</v>
      </c>
      <c r="K79" s="197">
        <f t="shared" si="33"/>
        <v>1.0088781275221954</v>
      </c>
      <c r="L79" s="72">
        <f t="shared" si="34"/>
        <v>1.0088781275221954</v>
      </c>
      <c r="M79" s="116"/>
      <c r="N79" s="116"/>
    </row>
    <row r="80" spans="1:14" x14ac:dyDescent="0.25">
      <c r="A80" s="68">
        <v>6055</v>
      </c>
      <c r="B80" s="76" t="s">
        <v>74</v>
      </c>
      <c r="C80" s="102">
        <v>750</v>
      </c>
      <c r="D80" s="84">
        <v>1334</v>
      </c>
      <c r="E80" s="195">
        <v>0</v>
      </c>
      <c r="F80" s="70">
        <v>198</v>
      </c>
      <c r="G80" s="164">
        <v>500</v>
      </c>
      <c r="H80" s="165">
        <v>1373</v>
      </c>
      <c r="I80" s="162">
        <f t="shared" si="32"/>
        <v>873</v>
      </c>
      <c r="J80" s="73">
        <v>1250</v>
      </c>
      <c r="K80" s="197">
        <f t="shared" si="33"/>
        <v>0.25221953188054885</v>
      </c>
      <c r="L80" s="72">
        <f t="shared" si="34"/>
        <v>0.25221953188054885</v>
      </c>
      <c r="M80" s="116"/>
      <c r="N80" s="116"/>
    </row>
    <row r="81" spans="1:14" x14ac:dyDescent="0.25">
      <c r="A81" s="68">
        <v>6145</v>
      </c>
      <c r="B81" s="76" t="s">
        <v>141</v>
      </c>
      <c r="C81" s="102">
        <v>23331</v>
      </c>
      <c r="D81" s="84">
        <v>25740</v>
      </c>
      <c r="E81" s="195">
        <v>27740</v>
      </c>
      <c r="F81" s="70">
        <v>43304</v>
      </c>
      <c r="G81" s="164">
        <v>45541</v>
      </c>
      <c r="H81" s="165">
        <v>49994</v>
      </c>
      <c r="I81" s="162">
        <f t="shared" si="32"/>
        <v>4453</v>
      </c>
      <c r="J81" s="71">
        <f>50417*1.1</f>
        <v>55458.700000000004</v>
      </c>
      <c r="K81" s="72">
        <f>J81/1884</f>
        <v>29.436677282377921</v>
      </c>
      <c r="L81" s="21" t="s">
        <v>119</v>
      </c>
      <c r="M81" s="116"/>
      <c r="N81" s="116"/>
    </row>
    <row r="82" spans="1:14" x14ac:dyDescent="0.25">
      <c r="A82" s="68">
        <v>5875</v>
      </c>
      <c r="B82" s="81" t="s">
        <v>75</v>
      </c>
      <c r="C82" s="108">
        <v>2500</v>
      </c>
      <c r="D82" s="85">
        <v>673</v>
      </c>
      <c r="E82" s="196">
        <v>4131</v>
      </c>
      <c r="F82" s="121">
        <v>1138</v>
      </c>
      <c r="G82" s="164">
        <v>3404</v>
      </c>
      <c r="H82" s="216">
        <v>5730</v>
      </c>
      <c r="I82" s="162">
        <f t="shared" si="32"/>
        <v>2326</v>
      </c>
      <c r="J82" s="188">
        <v>5000</v>
      </c>
      <c r="K82" s="198">
        <f t="shared" ref="K82" si="35">SUM(J82/4956)</f>
        <v>1.0088781275221954</v>
      </c>
      <c r="L82" s="191">
        <f t="shared" ref="L82" si="36">SUM(J82/4956)</f>
        <v>1.0088781275221954</v>
      </c>
      <c r="M82" s="116"/>
      <c r="N82" s="116"/>
    </row>
    <row r="83" spans="1:14" x14ac:dyDescent="0.25">
      <c r="A83" s="68"/>
      <c r="B83" s="127" t="s">
        <v>139</v>
      </c>
      <c r="C83" s="139">
        <f t="shared" ref="C83:L83" si="37">SUM(C66:C82)</f>
        <v>144781</v>
      </c>
      <c r="D83" s="140">
        <f t="shared" si="37"/>
        <v>161831</v>
      </c>
      <c r="E83" s="141">
        <f t="shared" si="37"/>
        <v>150984</v>
      </c>
      <c r="F83" s="132">
        <f t="shared" si="37"/>
        <v>164987.09</v>
      </c>
      <c r="G83" s="173">
        <f t="shared" si="37"/>
        <v>160696</v>
      </c>
      <c r="H83" s="173">
        <f t="shared" si="37"/>
        <v>174473</v>
      </c>
      <c r="I83" s="173">
        <f t="shared" si="37"/>
        <v>13777</v>
      </c>
      <c r="J83" s="187">
        <f t="shared" si="37"/>
        <v>179232.7</v>
      </c>
      <c r="K83" s="131">
        <f t="shared" si="37"/>
        <v>54.411253553564357</v>
      </c>
      <c r="L83" s="142">
        <f t="shared" si="37"/>
        <v>24.974576271186436</v>
      </c>
      <c r="M83" s="116"/>
      <c r="N83" s="116"/>
    </row>
    <row r="84" spans="1:14" ht="6" customHeight="1" x14ac:dyDescent="0.25">
      <c r="C84" s="103"/>
      <c r="D84" s="86"/>
      <c r="E84" s="98"/>
      <c r="F84" s="155"/>
      <c r="G84" s="178"/>
      <c r="H84" s="178"/>
      <c r="I84" s="178"/>
      <c r="J84" s="18"/>
      <c r="K84" s="16"/>
      <c r="L84" s="82"/>
      <c r="M84" s="116"/>
      <c r="N84" s="116"/>
    </row>
    <row r="85" spans="1:14" x14ac:dyDescent="0.25">
      <c r="A85" s="4"/>
      <c r="B85" s="6" t="s">
        <v>76</v>
      </c>
      <c r="C85" s="104"/>
      <c r="D85" s="87"/>
      <c r="E85" s="99"/>
      <c r="F85" s="65"/>
      <c r="G85" s="179"/>
      <c r="H85" s="179"/>
      <c r="I85" s="179"/>
      <c r="J85" s="17"/>
      <c r="K85" s="21"/>
      <c r="L85" s="189"/>
      <c r="M85" s="116"/>
      <c r="N85" s="116"/>
    </row>
    <row r="86" spans="1:14" x14ac:dyDescent="0.25">
      <c r="A86" s="4">
        <v>8540</v>
      </c>
      <c r="B86" s="5" t="s">
        <v>77</v>
      </c>
      <c r="C86" s="104">
        <v>19150</v>
      </c>
      <c r="D86" s="87">
        <v>18400</v>
      </c>
      <c r="E86" s="99">
        <v>17100</v>
      </c>
      <c r="F86" s="70">
        <v>0</v>
      </c>
      <c r="G86" s="162">
        <v>5503</v>
      </c>
      <c r="H86" s="165">
        <v>19060</v>
      </c>
      <c r="I86" s="162">
        <f t="shared" ref="I86:I87" si="38">H86-G86</f>
        <v>13557</v>
      </c>
      <c r="J86" s="73">
        <v>11250</v>
      </c>
      <c r="K86" s="21" t="s">
        <v>119</v>
      </c>
      <c r="L86" s="190">
        <f>SUM(J86/3072)</f>
        <v>3.662109375</v>
      </c>
      <c r="M86" s="116"/>
      <c r="N86" s="116"/>
    </row>
    <row r="87" spans="1:14" x14ac:dyDescent="0.25">
      <c r="A87" s="4">
        <v>6148</v>
      </c>
      <c r="B87" s="54" t="s">
        <v>98</v>
      </c>
      <c r="C87" s="124">
        <v>25973</v>
      </c>
      <c r="D87" s="125">
        <v>28484</v>
      </c>
      <c r="E87" s="126">
        <v>30806</v>
      </c>
      <c r="F87" s="121">
        <v>43304</v>
      </c>
      <c r="G87" s="169">
        <v>53952</v>
      </c>
      <c r="H87" s="216">
        <v>63471</v>
      </c>
      <c r="I87" s="169">
        <f t="shared" si="38"/>
        <v>9519</v>
      </c>
      <c r="J87" s="217">
        <f>64112*1.1</f>
        <v>70523.200000000012</v>
      </c>
      <c r="K87" s="56" t="s">
        <v>119</v>
      </c>
      <c r="L87" s="190">
        <f t="shared" ref="L87" si="39">SUM(J87/3072)</f>
        <v>22.956770833333337</v>
      </c>
      <c r="M87" s="116"/>
      <c r="N87" s="116"/>
    </row>
    <row r="88" spans="1:14" x14ac:dyDescent="0.25">
      <c r="A88" s="4"/>
      <c r="B88" s="127" t="s">
        <v>139</v>
      </c>
      <c r="C88" s="104">
        <f>SUM(C86:C87)</f>
        <v>45123</v>
      </c>
      <c r="D88" s="87">
        <f t="shared" ref="D88:E88" si="40">SUM(D86:D87)</f>
        <v>46884</v>
      </c>
      <c r="E88" s="99">
        <f t="shared" si="40"/>
        <v>47906</v>
      </c>
      <c r="F88" s="75">
        <f t="shared" ref="F88:L88" si="41">SUM(F86:F87)</f>
        <v>43304</v>
      </c>
      <c r="G88" s="165">
        <f t="shared" si="41"/>
        <v>59455</v>
      </c>
      <c r="H88" s="165">
        <f t="shared" si="41"/>
        <v>82531</v>
      </c>
      <c r="I88" s="179">
        <f t="shared" si="41"/>
        <v>23076</v>
      </c>
      <c r="J88" s="71">
        <f>SUM(J86:J87)</f>
        <v>81773.200000000012</v>
      </c>
      <c r="K88" s="71">
        <f t="shared" si="41"/>
        <v>0</v>
      </c>
      <c r="L88" s="32">
        <f t="shared" si="41"/>
        <v>26.618880208333337</v>
      </c>
      <c r="M88" s="116"/>
      <c r="N88" s="116"/>
    </row>
    <row r="89" spans="1:14" x14ac:dyDescent="0.25">
      <c r="A89" s="4"/>
      <c r="B89" s="25" t="s">
        <v>78</v>
      </c>
      <c r="C89" s="105">
        <f>SUM(C37+C47+C58+C63+C83+C88)</f>
        <v>395174</v>
      </c>
      <c r="D89" s="88">
        <f>SUM(D37+D47+D58+D63+D83+D88)</f>
        <v>401647</v>
      </c>
      <c r="E89" s="100">
        <f>SUM(E37+E47+E58+E63+E83+E88)</f>
        <v>418047</v>
      </c>
      <c r="F89" s="27">
        <f>F37+F47+F58+F63+F83+F88</f>
        <v>445179.20999999996</v>
      </c>
      <c r="G89" s="180">
        <f t="shared" ref="G89:L89" si="42">SUM(G37+G47+G58+G63+G83+G88)</f>
        <v>464251</v>
      </c>
      <c r="H89" s="180">
        <f t="shared" si="42"/>
        <v>521781</v>
      </c>
      <c r="I89" s="180">
        <f t="shared" si="42"/>
        <v>57530</v>
      </c>
      <c r="J89" s="115">
        <f t="shared" si="42"/>
        <v>519768.9</v>
      </c>
      <c r="K89" s="28">
        <f t="shared" si="42"/>
        <v>106.62331973596952</v>
      </c>
      <c r="L89" s="28">
        <f t="shared" si="42"/>
        <v>103.80552266192493</v>
      </c>
      <c r="M89" s="116"/>
      <c r="N89" s="116"/>
    </row>
    <row r="90" spans="1:14" x14ac:dyDescent="0.25">
      <c r="A90" s="4"/>
      <c r="B90" s="52"/>
      <c r="C90" s="219"/>
      <c r="D90" s="220"/>
      <c r="E90" s="221"/>
      <c r="F90" s="222"/>
      <c r="G90" s="223"/>
      <c r="H90" s="223"/>
      <c r="I90" s="223"/>
      <c r="J90" s="224"/>
      <c r="K90" s="225"/>
      <c r="L90" s="225"/>
      <c r="M90" s="116"/>
      <c r="N90" s="116"/>
    </row>
    <row r="91" spans="1:14" x14ac:dyDescent="0.25">
      <c r="A91" s="4"/>
      <c r="B91" s="226" t="s">
        <v>165</v>
      </c>
      <c r="C91" s="219"/>
      <c r="D91" s="220"/>
      <c r="E91" s="221"/>
      <c r="F91" s="222"/>
      <c r="G91" s="223"/>
      <c r="H91" s="223"/>
      <c r="I91" s="223"/>
      <c r="J91" s="224"/>
      <c r="K91" s="225"/>
      <c r="L91" s="225"/>
      <c r="M91" s="116"/>
      <c r="N91" s="116"/>
    </row>
    <row r="92" spans="1:14" x14ac:dyDescent="0.25">
      <c r="A92" s="4"/>
      <c r="B92" s="52"/>
      <c r="C92" s="219"/>
      <c r="D92" s="220"/>
      <c r="E92" s="221"/>
      <c r="F92" s="222"/>
      <c r="G92" s="223"/>
      <c r="H92" s="223"/>
      <c r="I92" s="223"/>
      <c r="J92" s="224"/>
      <c r="K92" s="225"/>
      <c r="L92" s="225"/>
      <c r="M92" s="116"/>
      <c r="N92" s="116"/>
    </row>
    <row r="93" spans="1:14" x14ac:dyDescent="0.25">
      <c r="A93" s="4"/>
      <c r="B93" s="52"/>
      <c r="C93" s="219"/>
      <c r="D93" s="220"/>
      <c r="E93" s="221"/>
      <c r="F93" s="222"/>
      <c r="G93" s="223"/>
      <c r="H93" s="223"/>
      <c r="I93" s="223"/>
      <c r="J93" s="224"/>
      <c r="K93" s="225"/>
      <c r="L93" s="225"/>
      <c r="M93" s="116"/>
      <c r="N93" s="116"/>
    </row>
    <row r="94" spans="1:14" x14ac:dyDescent="0.25">
      <c r="A94" s="4"/>
      <c r="B94" s="52"/>
      <c r="C94" s="219"/>
      <c r="D94" s="220"/>
      <c r="E94" s="221"/>
      <c r="F94" s="222"/>
      <c r="G94" s="223"/>
      <c r="H94" s="223"/>
      <c r="I94" s="223"/>
      <c r="J94" s="224"/>
      <c r="K94" s="225"/>
      <c r="L94" s="225"/>
      <c r="M94" s="116"/>
      <c r="N94" s="116"/>
    </row>
    <row r="95" spans="1:14" x14ac:dyDescent="0.25">
      <c r="A95" s="4"/>
      <c r="B95" s="52"/>
      <c r="C95" s="219"/>
      <c r="D95" s="220"/>
      <c r="E95" s="221"/>
      <c r="F95" s="222"/>
      <c r="G95" s="223"/>
      <c r="H95" s="223"/>
      <c r="I95" s="223"/>
      <c r="J95" s="224"/>
      <c r="K95" s="225"/>
      <c r="L95" s="225"/>
      <c r="M95" s="116"/>
      <c r="N95" s="116"/>
    </row>
    <row r="96" spans="1:14" x14ac:dyDescent="0.25">
      <c r="A96" s="4"/>
      <c r="B96" s="52"/>
      <c r="C96" s="219"/>
      <c r="D96" s="220"/>
      <c r="E96" s="221"/>
      <c r="F96" s="222"/>
      <c r="G96" s="223"/>
      <c r="H96" s="223"/>
      <c r="I96" s="223"/>
      <c r="J96" s="224"/>
      <c r="K96" s="225"/>
      <c r="L96" s="225"/>
      <c r="M96" s="116"/>
      <c r="N96" s="116"/>
    </row>
    <row r="97" spans="1:18" x14ac:dyDescent="0.25">
      <c r="A97" s="4"/>
      <c r="B97" s="52"/>
      <c r="C97" s="219"/>
      <c r="D97" s="220"/>
      <c r="E97" s="221"/>
      <c r="F97" s="222"/>
      <c r="G97" s="223"/>
      <c r="H97" s="223"/>
      <c r="I97" s="223"/>
      <c r="J97" s="224"/>
      <c r="K97" s="225"/>
      <c r="L97" s="225"/>
      <c r="M97" s="116"/>
      <c r="N97" s="116"/>
    </row>
    <row r="98" spans="1:18" ht="10.5" customHeight="1" x14ac:dyDescent="0.25">
      <c r="A98" s="4"/>
      <c r="B98" s="5"/>
      <c r="C98" s="104"/>
      <c r="D98" s="87"/>
      <c r="E98" s="99"/>
      <c r="F98" s="12"/>
      <c r="G98" s="181"/>
      <c r="H98" s="179"/>
      <c r="I98" s="181"/>
      <c r="J98" s="15"/>
      <c r="K98" s="23"/>
      <c r="L98" s="23"/>
      <c r="M98" s="116"/>
      <c r="N98" s="116"/>
    </row>
    <row r="99" spans="1:18" x14ac:dyDescent="0.25">
      <c r="A99" s="4"/>
      <c r="B99" s="6" t="s">
        <v>84</v>
      </c>
      <c r="C99" s="106"/>
      <c r="D99" s="89"/>
      <c r="E99" s="101"/>
      <c r="F99" s="12"/>
      <c r="G99" s="181"/>
      <c r="H99" s="181"/>
      <c r="I99" s="181" t="s">
        <v>119</v>
      </c>
      <c r="J99" s="15"/>
      <c r="K99" s="21"/>
      <c r="L99" s="21"/>
      <c r="M99" s="116"/>
      <c r="N99" s="116"/>
    </row>
    <row r="100" spans="1:18" x14ac:dyDescent="0.25">
      <c r="A100" s="4">
        <v>6141</v>
      </c>
      <c r="B100" s="5" t="s">
        <v>145</v>
      </c>
      <c r="C100" s="104">
        <v>44492</v>
      </c>
      <c r="D100" s="87">
        <v>23000</v>
      </c>
      <c r="E100" s="99">
        <v>0</v>
      </c>
      <c r="F100" s="70">
        <v>0</v>
      </c>
      <c r="G100" s="162">
        <v>0</v>
      </c>
      <c r="H100" s="165">
        <v>0</v>
      </c>
      <c r="I100" s="162">
        <f t="shared" ref="I100:I109" si="43">H100-G100</f>
        <v>0</v>
      </c>
      <c r="J100" s="73">
        <v>0</v>
      </c>
      <c r="K100" s="74">
        <f t="shared" ref="K100:K108" si="44">SUM(J100/4956)</f>
        <v>0</v>
      </c>
      <c r="L100" s="72">
        <f t="shared" ref="L100:L108" si="45">SUM(J100/4956)</f>
        <v>0</v>
      </c>
      <c r="M100" s="116"/>
      <c r="N100" s="116"/>
    </row>
    <row r="101" spans="1:18" x14ac:dyDescent="0.25">
      <c r="A101" s="4">
        <v>9597</v>
      </c>
      <c r="B101" s="5" t="s">
        <v>86</v>
      </c>
      <c r="C101" s="104">
        <v>0</v>
      </c>
      <c r="D101" s="87">
        <v>0</v>
      </c>
      <c r="E101" s="99">
        <v>21609</v>
      </c>
      <c r="F101" s="70">
        <v>1097</v>
      </c>
      <c r="G101" s="162">
        <v>15200</v>
      </c>
      <c r="H101" s="165">
        <v>0</v>
      </c>
      <c r="I101" s="162">
        <f t="shared" si="43"/>
        <v>-15200</v>
      </c>
      <c r="J101" s="73">
        <v>0</v>
      </c>
      <c r="K101" s="74">
        <f t="shared" si="44"/>
        <v>0</v>
      </c>
      <c r="L101" s="72">
        <f t="shared" si="45"/>
        <v>0</v>
      </c>
      <c r="M101" s="116"/>
      <c r="N101" s="116"/>
    </row>
    <row r="102" spans="1:18" x14ac:dyDescent="0.25">
      <c r="A102" s="4">
        <v>9560</v>
      </c>
      <c r="B102" s="5" t="s">
        <v>144</v>
      </c>
      <c r="C102" s="104">
        <v>0</v>
      </c>
      <c r="D102" s="87">
        <v>1400</v>
      </c>
      <c r="E102" s="99">
        <v>0</v>
      </c>
      <c r="F102" s="70">
        <v>0</v>
      </c>
      <c r="G102" s="162">
        <v>4000</v>
      </c>
      <c r="H102" s="165">
        <v>1031</v>
      </c>
      <c r="I102" s="162">
        <f t="shared" si="43"/>
        <v>-2969</v>
      </c>
      <c r="J102" s="73">
        <v>0</v>
      </c>
      <c r="K102" s="74">
        <f t="shared" si="44"/>
        <v>0</v>
      </c>
      <c r="L102" s="72">
        <f t="shared" si="45"/>
        <v>0</v>
      </c>
      <c r="M102" s="158"/>
      <c r="N102" s="158"/>
      <c r="O102" s="159"/>
    </row>
    <row r="103" spans="1:18" x14ac:dyDescent="0.25">
      <c r="A103" s="4">
        <v>9580</v>
      </c>
      <c r="B103" s="5" t="s">
        <v>90</v>
      </c>
      <c r="C103" s="104">
        <v>0</v>
      </c>
      <c r="D103" s="87">
        <v>0</v>
      </c>
      <c r="E103" s="99">
        <v>5515</v>
      </c>
      <c r="F103" s="70">
        <v>32305</v>
      </c>
      <c r="G103" s="162">
        <v>2500</v>
      </c>
      <c r="H103" s="165">
        <v>0</v>
      </c>
      <c r="I103" s="162">
        <f t="shared" si="43"/>
        <v>-2500</v>
      </c>
      <c r="J103" s="73">
        <v>0</v>
      </c>
      <c r="K103" s="74">
        <f t="shared" si="44"/>
        <v>0</v>
      </c>
      <c r="L103" s="72">
        <f t="shared" si="45"/>
        <v>0</v>
      </c>
      <c r="M103" s="116"/>
      <c r="N103" s="116"/>
    </row>
    <row r="104" spans="1:18" x14ac:dyDescent="0.25">
      <c r="A104" s="4">
        <v>9625</v>
      </c>
      <c r="B104" s="5" t="s">
        <v>146</v>
      </c>
      <c r="C104" s="104"/>
      <c r="D104" s="87"/>
      <c r="E104" s="99"/>
      <c r="F104" s="70">
        <v>0</v>
      </c>
      <c r="G104" s="162">
        <v>0</v>
      </c>
      <c r="H104" s="165">
        <v>0</v>
      </c>
      <c r="I104" s="162">
        <f t="shared" si="43"/>
        <v>0</v>
      </c>
      <c r="J104" s="73">
        <v>6500</v>
      </c>
      <c r="K104" s="74">
        <f t="shared" si="44"/>
        <v>1.3115415657788538</v>
      </c>
      <c r="L104" s="72">
        <f t="shared" si="45"/>
        <v>1.3115415657788538</v>
      </c>
      <c r="M104" s="116"/>
      <c r="N104" s="116"/>
    </row>
    <row r="105" spans="1:18" x14ac:dyDescent="0.25">
      <c r="A105" s="4">
        <v>9860</v>
      </c>
      <c r="B105" s="5" t="s">
        <v>91</v>
      </c>
      <c r="C105" s="104">
        <v>20000</v>
      </c>
      <c r="D105" s="87">
        <v>0</v>
      </c>
      <c r="E105" s="99">
        <v>0</v>
      </c>
      <c r="F105" s="70">
        <v>385</v>
      </c>
      <c r="G105" s="162">
        <v>22000</v>
      </c>
      <c r="H105" s="165">
        <v>17725</v>
      </c>
      <c r="I105" s="162">
        <f t="shared" si="43"/>
        <v>-4275</v>
      </c>
      <c r="J105" s="73">
        <v>20000</v>
      </c>
      <c r="K105" s="74">
        <f t="shared" si="44"/>
        <v>4.0355125100887816</v>
      </c>
      <c r="L105" s="72">
        <f t="shared" si="45"/>
        <v>4.0355125100887816</v>
      </c>
      <c r="M105" s="158"/>
      <c r="N105" s="158"/>
      <c r="O105" s="159"/>
      <c r="P105" s="159"/>
      <c r="Q105" s="159"/>
      <c r="R105" s="159"/>
    </row>
    <row r="106" spans="1:18" x14ac:dyDescent="0.25">
      <c r="A106" s="4">
        <v>9770</v>
      </c>
      <c r="B106" s="5" t="s">
        <v>93</v>
      </c>
      <c r="C106" s="104">
        <v>0</v>
      </c>
      <c r="D106" s="87">
        <v>0</v>
      </c>
      <c r="E106" s="99">
        <v>0</v>
      </c>
      <c r="F106" s="70">
        <v>0</v>
      </c>
      <c r="G106" s="162">
        <v>0</v>
      </c>
      <c r="H106" s="165">
        <v>0</v>
      </c>
      <c r="I106" s="162">
        <f t="shared" si="43"/>
        <v>0</v>
      </c>
      <c r="J106" s="73">
        <v>0</v>
      </c>
      <c r="K106" s="74">
        <f t="shared" si="44"/>
        <v>0</v>
      </c>
      <c r="L106" s="72">
        <f t="shared" si="45"/>
        <v>0</v>
      </c>
      <c r="M106" s="116"/>
      <c r="N106" s="116"/>
    </row>
    <row r="107" spans="1:18" x14ac:dyDescent="0.25">
      <c r="A107" s="4"/>
      <c r="B107" s="5" t="s">
        <v>161</v>
      </c>
      <c r="C107" s="104"/>
      <c r="D107" s="87"/>
      <c r="E107" s="99"/>
      <c r="F107" s="70">
        <v>0</v>
      </c>
      <c r="G107" s="162">
        <v>0</v>
      </c>
      <c r="H107" s="165">
        <v>0</v>
      </c>
      <c r="I107" s="162">
        <f t="shared" si="43"/>
        <v>0</v>
      </c>
      <c r="J107" s="73">
        <v>0</v>
      </c>
      <c r="K107" s="74">
        <f t="shared" si="44"/>
        <v>0</v>
      </c>
      <c r="L107" s="72">
        <f t="shared" si="45"/>
        <v>0</v>
      </c>
      <c r="M107" s="116"/>
      <c r="N107" s="116"/>
    </row>
    <row r="108" spans="1:18" x14ac:dyDescent="0.25">
      <c r="A108" s="4"/>
      <c r="B108" s="5" t="s">
        <v>148</v>
      </c>
      <c r="C108" s="104"/>
      <c r="D108" s="87"/>
      <c r="E108" s="99"/>
      <c r="F108" s="70">
        <v>0</v>
      </c>
      <c r="G108" s="162">
        <v>0</v>
      </c>
      <c r="H108" s="165">
        <v>0</v>
      </c>
      <c r="I108" s="162">
        <f t="shared" si="43"/>
        <v>0</v>
      </c>
      <c r="J108" s="73">
        <v>0</v>
      </c>
      <c r="K108" s="74">
        <f t="shared" si="44"/>
        <v>0</v>
      </c>
      <c r="L108" s="72">
        <f t="shared" si="45"/>
        <v>0</v>
      </c>
      <c r="M108" s="158"/>
      <c r="N108" s="116"/>
    </row>
    <row r="109" spans="1:18" x14ac:dyDescent="0.25">
      <c r="A109" s="4">
        <v>9680</v>
      </c>
      <c r="B109" s="5" t="s">
        <v>115</v>
      </c>
      <c r="C109" s="104">
        <v>54025</v>
      </c>
      <c r="D109" s="87">
        <v>0</v>
      </c>
      <c r="E109" s="99">
        <v>0</v>
      </c>
      <c r="F109" s="12">
        <v>377</v>
      </c>
      <c r="G109" s="181">
        <v>116320</v>
      </c>
      <c r="H109" s="165">
        <v>26037</v>
      </c>
      <c r="I109" s="162">
        <f t="shared" si="43"/>
        <v>-90283</v>
      </c>
      <c r="J109" s="73">
        <v>450000</v>
      </c>
      <c r="K109" s="21" t="s">
        <v>119</v>
      </c>
      <c r="L109" s="72">
        <f t="shared" ref="L109" si="46">SUM(J109/3072)</f>
        <v>146.484375</v>
      </c>
      <c r="M109" s="116"/>
      <c r="N109" s="116"/>
    </row>
    <row r="110" spans="1:18" x14ac:dyDescent="0.25">
      <c r="A110" s="4"/>
      <c r="B110" s="8" t="s">
        <v>110</v>
      </c>
      <c r="C110" s="105">
        <f t="shared" ref="C110:E110" si="47">SUM(C100:C109)</f>
        <v>118517</v>
      </c>
      <c r="D110" s="88">
        <f t="shared" si="47"/>
        <v>24400</v>
      </c>
      <c r="E110" s="100">
        <f t="shared" si="47"/>
        <v>27124</v>
      </c>
      <c r="F110" s="27">
        <f t="shared" ref="F110:K110" si="48">SUM(F100:F109)</f>
        <v>34164</v>
      </c>
      <c r="G110" s="180">
        <f t="shared" si="48"/>
        <v>160020</v>
      </c>
      <c r="H110" s="180">
        <f t="shared" si="48"/>
        <v>44793</v>
      </c>
      <c r="I110" s="180">
        <f t="shared" si="48"/>
        <v>-115227</v>
      </c>
      <c r="J110" s="115">
        <f t="shared" si="48"/>
        <v>476500</v>
      </c>
      <c r="K110" s="28">
        <f t="shared" si="48"/>
        <v>5.3470540758676357</v>
      </c>
      <c r="L110" s="28">
        <f t="shared" ref="L110" si="49">SUM(L100:L109)</f>
        <v>151.83142907586765</v>
      </c>
    </row>
    <row r="111" spans="1:18" x14ac:dyDescent="0.25">
      <c r="A111" s="4"/>
      <c r="B111" s="6" t="s">
        <v>97</v>
      </c>
      <c r="C111" s="135">
        <f>SUM(C13-(C89+C20+C110))</f>
        <v>21281</v>
      </c>
      <c r="D111" s="136">
        <f>SUM(D13-(D89+D20+D110))</f>
        <v>-7693</v>
      </c>
      <c r="E111" s="137">
        <f>SUM(E13-(E89+E20+E110))</f>
        <v>-1437</v>
      </c>
      <c r="F111" s="138">
        <f>F21-F89-F110</f>
        <v>10117.489999999991</v>
      </c>
      <c r="G111" s="183">
        <f>G21-G89-G110</f>
        <v>39647</v>
      </c>
      <c r="H111" s="183">
        <f>H21-H89-H110</f>
        <v>1446</v>
      </c>
      <c r="I111" s="183">
        <f>I21-I89-I110</f>
        <v>-38201</v>
      </c>
      <c r="J111" s="134">
        <f>+J21-J89-J110</f>
        <v>3009.0999999999767</v>
      </c>
      <c r="K111" s="213">
        <f>K21-K89-K110</f>
        <v>0.61114354086664591</v>
      </c>
      <c r="L111" s="213">
        <f>L21-L89-L110</f>
        <v>0.60472186491131197</v>
      </c>
    </row>
    <row r="112" spans="1:18" ht="7.5" customHeight="1" x14ac:dyDescent="0.25"/>
    <row r="113" spans="2:13" x14ac:dyDescent="0.25">
      <c r="B113" s="227" t="s">
        <v>153</v>
      </c>
      <c r="C113" s="227"/>
      <c r="D113" s="227"/>
      <c r="E113" s="227"/>
      <c r="F113" s="227"/>
      <c r="G113" s="227"/>
      <c r="H113" s="227"/>
      <c r="I113" s="227"/>
      <c r="J113" s="227"/>
      <c r="K113" s="227"/>
      <c r="L113" s="227"/>
      <c r="M113" s="227"/>
    </row>
    <row r="114" spans="2:13" x14ac:dyDescent="0.25">
      <c r="B114" s="92" t="s">
        <v>154</v>
      </c>
      <c r="H114" s="218">
        <v>315831</v>
      </c>
      <c r="K114" s="93"/>
    </row>
    <row r="115" spans="2:13" x14ac:dyDescent="0.25">
      <c r="B115" s="92" t="s">
        <v>163</v>
      </c>
      <c r="H115" s="218">
        <v>603534</v>
      </c>
      <c r="K115" s="93"/>
    </row>
    <row r="116" spans="2:13" x14ac:dyDescent="0.25">
      <c r="B116" s="117" t="s">
        <v>155</v>
      </c>
      <c r="C116" s="118"/>
      <c r="D116" s="118"/>
      <c r="E116" s="118"/>
      <c r="F116" s="118"/>
      <c r="G116" s="118"/>
      <c r="H116" s="120">
        <v>1162244</v>
      </c>
      <c r="I116" s="119"/>
      <c r="J116" s="119"/>
      <c r="K116" s="120"/>
    </row>
    <row r="117" spans="2:13" x14ac:dyDescent="0.25">
      <c r="B117" s="2" t="s">
        <v>156</v>
      </c>
      <c r="C117" s="91"/>
      <c r="D117" s="91"/>
      <c r="E117" s="91"/>
      <c r="F117" s="91"/>
      <c r="G117" s="91"/>
      <c r="H117" s="93">
        <v>242879</v>
      </c>
      <c r="K117" s="93"/>
    </row>
    <row r="118" spans="2:13" ht="8.25" customHeight="1" x14ac:dyDescent="0.25">
      <c r="B118" s="2"/>
      <c r="C118" s="91"/>
      <c r="D118" s="91"/>
      <c r="E118" s="91"/>
      <c r="F118" s="91"/>
      <c r="G118" s="91"/>
      <c r="K118" s="93"/>
    </row>
    <row r="119" spans="2:13" x14ac:dyDescent="0.25">
      <c r="B119" s="117" t="s">
        <v>157</v>
      </c>
      <c r="C119" s="118"/>
      <c r="D119" s="118"/>
      <c r="E119" s="118"/>
      <c r="F119" s="118"/>
      <c r="G119" s="118"/>
      <c r="H119" s="120">
        <v>25860</v>
      </c>
      <c r="I119" s="119"/>
      <c r="J119" s="119"/>
      <c r="K119" s="120"/>
    </row>
    <row r="120" spans="2:13" x14ac:dyDescent="0.25">
      <c r="B120" s="2"/>
      <c r="C120" s="91"/>
      <c r="D120" s="91"/>
      <c r="E120" s="91"/>
      <c r="F120" s="91"/>
      <c r="G120" s="91"/>
      <c r="K120" s="93"/>
    </row>
    <row r="122" spans="2:13" x14ac:dyDescent="0.25">
      <c r="B122" s="2" t="s">
        <v>164</v>
      </c>
      <c r="C122" s="91"/>
      <c r="D122" s="91"/>
      <c r="E122" s="91"/>
      <c r="F122" s="91"/>
      <c r="G122" s="91"/>
    </row>
    <row r="123" spans="2:13" x14ac:dyDescent="0.25">
      <c r="B123" s="92" t="s">
        <v>134</v>
      </c>
    </row>
    <row r="124" spans="2:13" x14ac:dyDescent="0.25">
      <c r="B124" s="92" t="s">
        <v>135</v>
      </c>
    </row>
  </sheetData>
  <mergeCells count="1">
    <mergeCell ref="B113:M113"/>
  </mergeCells>
  <pageMargins left="0.7" right="0.7" top="0.75" bottom="0.75" header="0.3" footer="0.3"/>
  <pageSetup scale="5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6"/>
  <sheetViews>
    <sheetView zoomScaleNormal="100" workbookViewId="0">
      <selection activeCell="I65" sqref="I65"/>
    </sheetView>
  </sheetViews>
  <sheetFormatPr defaultRowHeight="15" x14ac:dyDescent="0.25"/>
  <cols>
    <col min="1" max="1" width="5.85546875" customWidth="1"/>
    <col min="2" max="2" width="27.7109375" customWidth="1"/>
  </cols>
  <sheetData>
    <row r="1" spans="1:11" x14ac:dyDescent="0.25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</row>
    <row r="2" spans="1:11" x14ac:dyDescent="0.25">
      <c r="A2" s="1" t="s">
        <v>100</v>
      </c>
      <c r="B2" s="1"/>
      <c r="C2" s="1"/>
      <c r="D2" s="2"/>
      <c r="E2" s="2"/>
      <c r="F2" s="2"/>
      <c r="G2" s="2"/>
      <c r="H2" s="2"/>
      <c r="I2" s="1" t="s">
        <v>1</v>
      </c>
      <c r="J2" s="1"/>
      <c r="K2" s="1"/>
    </row>
    <row r="3" spans="1:1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39" x14ac:dyDescent="0.25">
      <c r="A4" s="37" t="s">
        <v>2</v>
      </c>
      <c r="B4" s="38"/>
      <c r="C4" s="36" t="s">
        <v>3</v>
      </c>
      <c r="D4" s="29" t="s">
        <v>4</v>
      </c>
      <c r="E4" s="29" t="s">
        <v>5</v>
      </c>
      <c r="F4" s="30" t="s">
        <v>6</v>
      </c>
      <c r="G4" s="30" t="s">
        <v>7</v>
      </c>
      <c r="H4" s="30" t="s">
        <v>8</v>
      </c>
      <c r="I4" s="31" t="s">
        <v>9</v>
      </c>
      <c r="J4" s="31" t="s">
        <v>10</v>
      </c>
      <c r="K4" s="31" t="s">
        <v>11</v>
      </c>
    </row>
    <row r="5" spans="1:11" x14ac:dyDescent="0.25">
      <c r="A5" s="2"/>
      <c r="B5" s="3" t="s">
        <v>12</v>
      </c>
      <c r="C5" s="33"/>
      <c r="D5" s="33"/>
      <c r="E5" s="33"/>
      <c r="F5" s="34"/>
      <c r="G5" s="34"/>
      <c r="H5" s="34"/>
      <c r="I5" s="35"/>
      <c r="J5" s="35"/>
      <c r="K5" s="35"/>
    </row>
    <row r="6" spans="1:11" x14ac:dyDescent="0.25">
      <c r="A6" s="4">
        <v>4101</v>
      </c>
      <c r="B6" t="s">
        <v>13</v>
      </c>
      <c r="C6" s="9">
        <v>117536</v>
      </c>
      <c r="D6" s="9">
        <v>142030</v>
      </c>
      <c r="E6" s="9">
        <v>150720</v>
      </c>
      <c r="F6" s="12">
        <v>160140</v>
      </c>
      <c r="G6" s="12">
        <v>160140</v>
      </c>
      <c r="H6" s="12">
        <f t="shared" ref="H6:H18" si="0">SUM(G6-F6)</f>
        <v>0</v>
      </c>
      <c r="I6" s="17">
        <f>SUM(J6*1884)</f>
        <v>176154</v>
      </c>
      <c r="J6" s="39">
        <v>93.5</v>
      </c>
      <c r="K6" s="40"/>
    </row>
    <row r="7" spans="1:11" x14ac:dyDescent="0.25">
      <c r="A7" s="4">
        <v>4102</v>
      </c>
      <c r="B7" t="s">
        <v>14</v>
      </c>
      <c r="C7" s="9">
        <v>282624</v>
      </c>
      <c r="D7" s="9">
        <v>282624</v>
      </c>
      <c r="E7" s="9">
        <v>282624</v>
      </c>
      <c r="F7" s="12">
        <v>297984</v>
      </c>
      <c r="G7" s="12">
        <v>297984</v>
      </c>
      <c r="H7" s="12">
        <f t="shared" si="0"/>
        <v>0</v>
      </c>
      <c r="I7" s="17">
        <f>SUM(K7*3072)</f>
        <v>327782.40000000002</v>
      </c>
      <c r="J7" s="20"/>
      <c r="K7" s="39">
        <v>106.7</v>
      </c>
    </row>
    <row r="8" spans="1:11" x14ac:dyDescent="0.25">
      <c r="A8" s="4">
        <v>4120</v>
      </c>
      <c r="B8" t="s">
        <v>15</v>
      </c>
      <c r="C8" s="9">
        <v>14000</v>
      </c>
      <c r="D8" s="9">
        <v>19550</v>
      </c>
      <c r="E8" s="9">
        <v>0</v>
      </c>
      <c r="F8" s="12">
        <v>0</v>
      </c>
      <c r="G8" s="12">
        <v>0</v>
      </c>
      <c r="H8" s="12">
        <f t="shared" si="0"/>
        <v>0</v>
      </c>
      <c r="I8" s="15">
        <v>0</v>
      </c>
      <c r="J8" s="21">
        <f t="shared" ref="J8" si="1">SUM(I8/1884)</f>
        <v>0</v>
      </c>
      <c r="K8" s="39">
        <f t="shared" ref="K8" si="2">SUM(I8/3072)</f>
        <v>0</v>
      </c>
    </row>
    <row r="9" spans="1:11" x14ac:dyDescent="0.25">
      <c r="A9" s="4">
        <v>4400</v>
      </c>
      <c r="B9" t="s">
        <v>16</v>
      </c>
      <c r="C9" s="9">
        <v>6630</v>
      </c>
      <c r="D9" s="9">
        <v>4600</v>
      </c>
      <c r="E9" s="9">
        <v>4466</v>
      </c>
      <c r="F9" s="12">
        <v>3500</v>
      </c>
      <c r="G9" s="12">
        <v>3700</v>
      </c>
      <c r="H9" s="12">
        <f t="shared" si="0"/>
        <v>200</v>
      </c>
      <c r="I9" s="15">
        <v>3500</v>
      </c>
      <c r="J9" s="21">
        <f>SUM(I9/4956)</f>
        <v>0.70621468926553677</v>
      </c>
      <c r="K9" s="39">
        <f>SUM(I9/4956)</f>
        <v>0.70621468926553677</v>
      </c>
    </row>
    <row r="10" spans="1:11" x14ac:dyDescent="0.25">
      <c r="A10" s="4">
        <v>4404</v>
      </c>
      <c r="B10" t="s">
        <v>17</v>
      </c>
      <c r="C10" s="9">
        <v>7087</v>
      </c>
      <c r="D10" s="9">
        <v>2905</v>
      </c>
      <c r="E10" s="9">
        <v>1904</v>
      </c>
      <c r="F10" s="12">
        <v>1800</v>
      </c>
      <c r="G10" s="12">
        <v>500</v>
      </c>
      <c r="H10" s="12">
        <f t="shared" si="0"/>
        <v>-1300</v>
      </c>
      <c r="I10" s="15">
        <v>500</v>
      </c>
      <c r="J10" s="21">
        <f t="shared" ref="J10:J40" si="3">SUM(I10/4956)</f>
        <v>0.10088781275221953</v>
      </c>
      <c r="K10" s="39">
        <f t="shared" ref="K10:K40" si="4">SUM(I10/4956)</f>
        <v>0.10088781275221953</v>
      </c>
    </row>
    <row r="11" spans="1:11" x14ac:dyDescent="0.25">
      <c r="A11" s="4">
        <v>4406</v>
      </c>
      <c r="B11" t="s">
        <v>18</v>
      </c>
      <c r="C11" s="9">
        <v>4000</v>
      </c>
      <c r="D11" s="9">
        <v>5750</v>
      </c>
      <c r="E11" s="9">
        <v>0</v>
      </c>
      <c r="F11" s="12">
        <v>0</v>
      </c>
      <c r="G11" s="12">
        <v>0</v>
      </c>
      <c r="H11" s="12">
        <f t="shared" si="0"/>
        <v>0</v>
      </c>
      <c r="I11" s="15">
        <v>0</v>
      </c>
      <c r="J11" s="21">
        <f t="shared" si="3"/>
        <v>0</v>
      </c>
      <c r="K11" s="39">
        <f t="shared" si="4"/>
        <v>0</v>
      </c>
    </row>
    <row r="12" spans="1:11" x14ac:dyDescent="0.25">
      <c r="A12" s="4">
        <v>4410</v>
      </c>
      <c r="B12" t="s">
        <v>19</v>
      </c>
      <c r="C12" s="9">
        <v>0</v>
      </c>
      <c r="D12" s="9">
        <v>0</v>
      </c>
      <c r="E12" s="9">
        <v>0</v>
      </c>
      <c r="F12" s="12">
        <v>0</v>
      </c>
      <c r="G12" s="12">
        <v>30</v>
      </c>
      <c r="H12" s="12">
        <f t="shared" si="0"/>
        <v>30</v>
      </c>
      <c r="I12" s="15">
        <v>0</v>
      </c>
      <c r="J12" s="21">
        <f t="shared" si="3"/>
        <v>0</v>
      </c>
      <c r="K12" s="39">
        <f t="shared" si="4"/>
        <v>0</v>
      </c>
    </row>
    <row r="13" spans="1:11" x14ac:dyDescent="0.25">
      <c r="A13" s="4">
        <v>4500</v>
      </c>
      <c r="B13" t="s">
        <v>20</v>
      </c>
      <c r="C13" s="9">
        <v>5539</v>
      </c>
      <c r="D13" s="9">
        <v>5426</v>
      </c>
      <c r="E13" s="9">
        <v>4560</v>
      </c>
      <c r="F13" s="12">
        <v>4400</v>
      </c>
      <c r="G13" s="12">
        <v>3700</v>
      </c>
      <c r="H13" s="12">
        <f t="shared" si="0"/>
        <v>-700</v>
      </c>
      <c r="I13" s="15">
        <v>3700</v>
      </c>
      <c r="J13" s="21">
        <f t="shared" si="3"/>
        <v>0.74656981436642456</v>
      </c>
      <c r="K13" s="39">
        <f t="shared" si="4"/>
        <v>0.74656981436642456</v>
      </c>
    </row>
    <row r="14" spans="1:11" x14ac:dyDescent="0.25">
      <c r="A14" s="4">
        <v>4501</v>
      </c>
      <c r="B14" t="s">
        <v>21</v>
      </c>
      <c r="C14" s="9">
        <v>0</v>
      </c>
      <c r="D14" s="9">
        <v>23400</v>
      </c>
      <c r="E14" s="9">
        <v>19720</v>
      </c>
      <c r="F14" s="12">
        <v>24900</v>
      </c>
      <c r="G14" s="12">
        <v>16200</v>
      </c>
      <c r="H14" s="12">
        <f t="shared" si="0"/>
        <v>-8700</v>
      </c>
      <c r="I14" s="15">
        <v>15650</v>
      </c>
      <c r="J14" s="21">
        <f t="shared" si="3"/>
        <v>3.1577885391444713</v>
      </c>
      <c r="K14" s="39">
        <f t="shared" si="4"/>
        <v>3.1577885391444713</v>
      </c>
    </row>
    <row r="15" spans="1:11" x14ac:dyDescent="0.25">
      <c r="A15" s="4">
        <v>4502</v>
      </c>
      <c r="B15" t="s">
        <v>22</v>
      </c>
      <c r="C15" s="9">
        <v>0</v>
      </c>
      <c r="D15" s="9">
        <v>0</v>
      </c>
      <c r="E15" s="9">
        <v>0</v>
      </c>
      <c r="F15" s="12">
        <v>1500</v>
      </c>
      <c r="G15" s="12">
        <v>0</v>
      </c>
      <c r="H15" s="12">
        <f t="shared" si="0"/>
        <v>-1500</v>
      </c>
      <c r="I15" s="15">
        <v>0</v>
      </c>
      <c r="J15" s="22"/>
      <c r="K15" s="39">
        <f>SUM(I15/3072)</f>
        <v>0</v>
      </c>
    </row>
    <row r="16" spans="1:11" x14ac:dyDescent="0.25">
      <c r="A16" s="4">
        <v>4600</v>
      </c>
      <c r="B16" s="5" t="s">
        <v>23</v>
      </c>
      <c r="C16" s="9">
        <v>1450</v>
      </c>
      <c r="D16" s="9">
        <v>800</v>
      </c>
      <c r="E16" s="9">
        <v>900</v>
      </c>
      <c r="F16" s="12">
        <v>800</v>
      </c>
      <c r="G16" s="12">
        <v>1200</v>
      </c>
      <c r="H16" s="12">
        <f t="shared" si="0"/>
        <v>400</v>
      </c>
      <c r="I16" s="15">
        <v>1200</v>
      </c>
      <c r="J16" s="21">
        <f t="shared" si="3"/>
        <v>0.24213075060532688</v>
      </c>
      <c r="K16" s="39">
        <f t="shared" si="4"/>
        <v>0.24213075060532688</v>
      </c>
    </row>
    <row r="17" spans="1:11" x14ac:dyDescent="0.25">
      <c r="A17" s="4">
        <v>4837</v>
      </c>
      <c r="B17" s="5" t="s">
        <v>24</v>
      </c>
      <c r="C17" s="9">
        <v>0</v>
      </c>
      <c r="D17" s="9">
        <v>0</v>
      </c>
      <c r="E17" s="9">
        <v>600</v>
      </c>
      <c r="F17" s="12">
        <v>0</v>
      </c>
      <c r="G17" s="12">
        <v>0</v>
      </c>
      <c r="H17" s="12">
        <f t="shared" si="0"/>
        <v>0</v>
      </c>
      <c r="I17" s="15">
        <v>600</v>
      </c>
      <c r="J17" s="21">
        <f t="shared" si="3"/>
        <v>0.12106537530266344</v>
      </c>
      <c r="K17" s="39">
        <f t="shared" si="4"/>
        <v>0.12106537530266344</v>
      </c>
    </row>
    <row r="18" spans="1:11" x14ac:dyDescent="0.25">
      <c r="A18" s="4">
        <v>4900</v>
      </c>
      <c r="B18" s="5" t="s">
        <v>25</v>
      </c>
      <c r="C18" s="9">
        <v>70</v>
      </c>
      <c r="D18" s="9">
        <v>1860</v>
      </c>
      <c r="E18" s="9">
        <v>55</v>
      </c>
      <c r="F18" s="12">
        <v>0</v>
      </c>
      <c r="G18" s="12">
        <v>60</v>
      </c>
      <c r="H18" s="12">
        <f t="shared" si="0"/>
        <v>60</v>
      </c>
      <c r="I18" s="15">
        <v>0</v>
      </c>
      <c r="J18" s="21">
        <f t="shared" si="3"/>
        <v>0</v>
      </c>
      <c r="K18" s="39">
        <f t="shared" si="4"/>
        <v>0</v>
      </c>
    </row>
    <row r="19" spans="1:11" x14ac:dyDescent="0.25">
      <c r="A19" s="4"/>
      <c r="B19" s="25" t="s">
        <v>26</v>
      </c>
      <c r="C19" s="11">
        <f t="shared" ref="C19:J19" si="5">SUM(C6:C18)</f>
        <v>438936</v>
      </c>
      <c r="D19" s="11">
        <f t="shared" si="5"/>
        <v>488945</v>
      </c>
      <c r="E19" s="11">
        <f t="shared" si="5"/>
        <v>465549</v>
      </c>
      <c r="F19" s="14">
        <f t="shared" si="5"/>
        <v>495024</v>
      </c>
      <c r="G19" s="14">
        <f t="shared" si="5"/>
        <v>483514</v>
      </c>
      <c r="H19" s="14">
        <f t="shared" si="5"/>
        <v>-11510</v>
      </c>
      <c r="I19" s="19">
        <f t="shared" si="5"/>
        <v>529086.4</v>
      </c>
      <c r="J19" s="32">
        <f t="shared" si="5"/>
        <v>98.574656981436647</v>
      </c>
      <c r="K19" s="32">
        <f>SUM(K7:K18)</f>
        <v>111.77465698143665</v>
      </c>
    </row>
    <row r="20" spans="1:11" x14ac:dyDescent="0.25">
      <c r="A20" s="4"/>
      <c r="B20" s="5"/>
      <c r="C20" s="9"/>
      <c r="D20" s="9"/>
      <c r="E20" s="9"/>
      <c r="F20" s="12"/>
      <c r="G20" s="12"/>
      <c r="H20" s="12"/>
      <c r="I20" s="16"/>
      <c r="J20" s="21"/>
      <c r="K20" s="21"/>
    </row>
    <row r="21" spans="1:11" x14ac:dyDescent="0.25">
      <c r="A21" s="4"/>
      <c r="B21" s="6" t="s">
        <v>27</v>
      </c>
      <c r="C21" s="9"/>
      <c r="D21" s="9"/>
      <c r="E21" s="9"/>
      <c r="F21" s="12"/>
      <c r="G21" s="12"/>
      <c r="H21" s="12"/>
      <c r="I21" s="16"/>
      <c r="J21" s="21"/>
      <c r="K21" s="21"/>
    </row>
    <row r="22" spans="1:11" x14ac:dyDescent="0.25">
      <c r="A22" s="4">
        <v>5100</v>
      </c>
      <c r="B22" s="5" t="s">
        <v>28</v>
      </c>
      <c r="C22" s="9">
        <v>43</v>
      </c>
      <c r="D22" s="9">
        <v>13437</v>
      </c>
      <c r="E22" s="9">
        <v>1302</v>
      </c>
      <c r="F22" s="12">
        <v>5000</v>
      </c>
      <c r="G22" s="12">
        <v>7825</v>
      </c>
      <c r="H22" s="12">
        <f>SUM(G22-F22)</f>
        <v>2825</v>
      </c>
      <c r="I22" s="17">
        <v>1000</v>
      </c>
      <c r="J22" s="21">
        <f t="shared" si="3"/>
        <v>0.20177562550443906</v>
      </c>
      <c r="K22" s="21">
        <f t="shared" si="4"/>
        <v>0.20177562550443906</v>
      </c>
    </row>
    <row r="23" spans="1:11" x14ac:dyDescent="0.25">
      <c r="A23" s="4">
        <v>5101</v>
      </c>
      <c r="B23" s="5" t="s">
        <v>29</v>
      </c>
      <c r="C23" s="9">
        <v>0</v>
      </c>
      <c r="D23" s="9">
        <v>0</v>
      </c>
      <c r="E23" s="9">
        <v>70</v>
      </c>
      <c r="F23" s="12">
        <v>0</v>
      </c>
      <c r="G23" s="12">
        <v>30</v>
      </c>
      <c r="H23" s="12">
        <f t="shared" ref="H23:H89" si="6">SUM(G23-F23)</f>
        <v>30</v>
      </c>
      <c r="I23" s="17">
        <v>0</v>
      </c>
      <c r="J23" s="21">
        <f t="shared" si="3"/>
        <v>0</v>
      </c>
      <c r="K23" s="21">
        <f t="shared" si="4"/>
        <v>0</v>
      </c>
    </row>
    <row r="24" spans="1:11" x14ac:dyDescent="0.25">
      <c r="A24" s="4">
        <v>5113</v>
      </c>
      <c r="B24" s="5" t="s">
        <v>30</v>
      </c>
      <c r="C24" s="9">
        <v>9976</v>
      </c>
      <c r="D24" s="9">
        <v>9742</v>
      </c>
      <c r="E24" s="9">
        <v>10387</v>
      </c>
      <c r="F24" s="12">
        <v>9975</v>
      </c>
      <c r="G24" s="12">
        <v>11170</v>
      </c>
      <c r="H24" s="12">
        <f t="shared" si="6"/>
        <v>1195</v>
      </c>
      <c r="I24" s="17">
        <v>11500</v>
      </c>
      <c r="J24" s="21">
        <f t="shared" si="3"/>
        <v>2.3204196933010492</v>
      </c>
      <c r="K24" s="21">
        <f t="shared" si="4"/>
        <v>2.3204196933010492</v>
      </c>
    </row>
    <row r="25" spans="1:11" x14ac:dyDescent="0.25">
      <c r="A25" s="4">
        <v>5120</v>
      </c>
      <c r="B25" s="5" t="s">
        <v>31</v>
      </c>
      <c r="C25" s="9">
        <v>154</v>
      </c>
      <c r="D25" s="9">
        <v>35</v>
      </c>
      <c r="E25" s="9">
        <v>100</v>
      </c>
      <c r="F25" s="12">
        <v>125</v>
      </c>
      <c r="G25" s="12">
        <v>125</v>
      </c>
      <c r="H25" s="12">
        <f t="shared" si="6"/>
        <v>0</v>
      </c>
      <c r="I25" s="17">
        <v>125</v>
      </c>
      <c r="J25" s="21">
        <f t="shared" si="3"/>
        <v>2.5221953188054883E-2</v>
      </c>
      <c r="K25" s="21">
        <f t="shared" si="4"/>
        <v>2.5221953188054883E-2</v>
      </c>
    </row>
    <row r="26" spans="1:11" x14ac:dyDescent="0.25">
      <c r="A26" s="4">
        <v>5125</v>
      </c>
      <c r="B26" s="5" t="s">
        <v>32</v>
      </c>
      <c r="C26" s="9">
        <v>244</v>
      </c>
      <c r="D26" s="9">
        <v>563</v>
      </c>
      <c r="E26" s="9">
        <v>1627</v>
      </c>
      <c r="F26" s="12">
        <v>600</v>
      </c>
      <c r="G26" s="12">
        <v>900</v>
      </c>
      <c r="H26" s="12">
        <f t="shared" si="6"/>
        <v>300</v>
      </c>
      <c r="I26" s="17">
        <v>950</v>
      </c>
      <c r="J26" s="21">
        <f t="shared" si="3"/>
        <v>0.19168684422921711</v>
      </c>
      <c r="K26" s="21">
        <f t="shared" si="4"/>
        <v>0.19168684422921711</v>
      </c>
    </row>
    <row r="27" spans="1:11" x14ac:dyDescent="0.25">
      <c r="A27" s="4">
        <v>5126</v>
      </c>
      <c r="B27" s="5" t="s">
        <v>33</v>
      </c>
      <c r="C27" s="9">
        <v>162</v>
      </c>
      <c r="D27" s="9">
        <v>519</v>
      </c>
      <c r="E27" s="9">
        <v>1043</v>
      </c>
      <c r="F27" s="12">
        <v>0</v>
      </c>
      <c r="G27" s="12">
        <v>0</v>
      </c>
      <c r="H27" s="12">
        <f t="shared" si="6"/>
        <v>0</v>
      </c>
      <c r="I27" s="15">
        <v>800</v>
      </c>
      <c r="J27" s="21">
        <f t="shared" si="3"/>
        <v>0.16142050040355124</v>
      </c>
      <c r="K27" s="21">
        <f t="shared" si="4"/>
        <v>0.16142050040355124</v>
      </c>
    </row>
    <row r="28" spans="1:11" x14ac:dyDescent="0.25">
      <c r="A28" s="4">
        <v>5127</v>
      </c>
      <c r="B28" s="5" t="s">
        <v>34</v>
      </c>
      <c r="C28" s="9">
        <v>666</v>
      </c>
      <c r="D28" s="9">
        <v>880</v>
      </c>
      <c r="E28" s="9">
        <v>840</v>
      </c>
      <c r="F28" s="12">
        <v>840</v>
      </c>
      <c r="G28" s="12">
        <v>800</v>
      </c>
      <c r="H28" s="12">
        <f t="shared" si="6"/>
        <v>-40</v>
      </c>
      <c r="I28" s="15">
        <v>825</v>
      </c>
      <c r="J28" s="21">
        <f t="shared" si="3"/>
        <v>0.16646489104116222</v>
      </c>
      <c r="K28" s="21">
        <f t="shared" si="4"/>
        <v>0.16646489104116222</v>
      </c>
    </row>
    <row r="29" spans="1:11" x14ac:dyDescent="0.25">
      <c r="A29" s="4">
        <v>5128</v>
      </c>
      <c r="B29" s="5" t="s">
        <v>35</v>
      </c>
      <c r="C29" s="9">
        <v>3620</v>
      </c>
      <c r="D29" s="9">
        <v>3496</v>
      </c>
      <c r="E29" s="9">
        <v>3811</v>
      </c>
      <c r="F29" s="12">
        <v>3650</v>
      </c>
      <c r="G29" s="12">
        <v>3200</v>
      </c>
      <c r="H29" s="12">
        <f t="shared" si="6"/>
        <v>-450</v>
      </c>
      <c r="I29" s="15">
        <v>3300</v>
      </c>
      <c r="J29" s="21">
        <f t="shared" si="3"/>
        <v>0.66585956416464886</v>
      </c>
      <c r="K29" s="21">
        <f t="shared" si="4"/>
        <v>0.66585956416464886</v>
      </c>
    </row>
    <row r="30" spans="1:11" x14ac:dyDescent="0.25">
      <c r="A30" s="4">
        <v>5132</v>
      </c>
      <c r="B30" s="5" t="s">
        <v>36</v>
      </c>
      <c r="C30" s="9">
        <v>2073</v>
      </c>
      <c r="D30" s="9">
        <v>1915</v>
      </c>
      <c r="E30" s="9">
        <v>3179</v>
      </c>
      <c r="F30" s="12">
        <v>2700</v>
      </c>
      <c r="G30" s="12">
        <v>2100</v>
      </c>
      <c r="H30" s="12">
        <f t="shared" si="6"/>
        <v>-600</v>
      </c>
      <c r="I30" s="15">
        <v>2400</v>
      </c>
      <c r="J30" s="21">
        <f t="shared" si="3"/>
        <v>0.48426150121065376</v>
      </c>
      <c r="K30" s="21">
        <f t="shared" si="4"/>
        <v>0.48426150121065376</v>
      </c>
    </row>
    <row r="31" spans="1:11" x14ac:dyDescent="0.25">
      <c r="A31" s="4">
        <v>5137</v>
      </c>
      <c r="B31" s="5" t="s">
        <v>37</v>
      </c>
      <c r="C31" s="9">
        <v>-347</v>
      </c>
      <c r="D31" s="9">
        <v>1400</v>
      </c>
      <c r="E31" s="9">
        <v>0</v>
      </c>
      <c r="F31" s="12">
        <v>0</v>
      </c>
      <c r="G31" s="12">
        <v>0</v>
      </c>
      <c r="H31" s="12">
        <f t="shared" si="6"/>
        <v>0</v>
      </c>
      <c r="I31" s="15">
        <v>0</v>
      </c>
      <c r="J31" s="21">
        <f t="shared" si="3"/>
        <v>0</v>
      </c>
      <c r="K31" s="21">
        <f t="shared" si="4"/>
        <v>0</v>
      </c>
    </row>
    <row r="32" spans="1:11" x14ac:dyDescent="0.25">
      <c r="A32" s="4">
        <v>5142</v>
      </c>
      <c r="B32" s="5" t="s">
        <v>38</v>
      </c>
      <c r="C32" s="9">
        <v>380</v>
      </c>
      <c r="D32" s="9">
        <v>351</v>
      </c>
      <c r="E32" s="9">
        <v>26</v>
      </c>
      <c r="F32" s="12">
        <v>75</v>
      </c>
      <c r="G32" s="12">
        <v>75</v>
      </c>
      <c r="H32" s="12">
        <f t="shared" si="6"/>
        <v>0</v>
      </c>
      <c r="I32" s="15">
        <v>75</v>
      </c>
      <c r="J32" s="21">
        <f t="shared" si="3"/>
        <v>1.513317191283293E-2</v>
      </c>
      <c r="K32" s="21">
        <f t="shared" si="4"/>
        <v>1.513317191283293E-2</v>
      </c>
    </row>
    <row r="33" spans="1:11" x14ac:dyDescent="0.25">
      <c r="A33" s="4">
        <v>5199</v>
      </c>
      <c r="B33" s="5" t="s">
        <v>39</v>
      </c>
      <c r="C33" s="9">
        <v>47</v>
      </c>
      <c r="D33" s="9">
        <v>434</v>
      </c>
      <c r="E33" s="9">
        <v>343</v>
      </c>
      <c r="F33" s="12">
        <v>150</v>
      </c>
      <c r="G33" s="12">
        <v>400</v>
      </c>
      <c r="H33" s="12">
        <f t="shared" si="6"/>
        <v>250</v>
      </c>
      <c r="I33" s="15">
        <v>475</v>
      </c>
      <c r="J33" s="21">
        <f t="shared" si="3"/>
        <v>9.5843422114608556E-2</v>
      </c>
      <c r="K33" s="21">
        <f t="shared" si="4"/>
        <v>9.5843422114608556E-2</v>
      </c>
    </row>
    <row r="34" spans="1:11" x14ac:dyDescent="0.25">
      <c r="B34" s="5"/>
      <c r="C34" s="9"/>
      <c r="D34" s="9"/>
      <c r="E34" s="9"/>
      <c r="F34" s="12"/>
      <c r="G34" s="12"/>
      <c r="H34" s="12"/>
      <c r="I34" s="16"/>
      <c r="J34" s="21"/>
      <c r="K34" s="21"/>
    </row>
    <row r="35" spans="1:11" x14ac:dyDescent="0.25">
      <c r="B35" s="6" t="s">
        <v>40</v>
      </c>
      <c r="C35" s="9"/>
      <c r="D35" s="9"/>
      <c r="E35" s="9"/>
      <c r="F35" s="12"/>
      <c r="G35" s="12"/>
      <c r="H35" s="12"/>
      <c r="I35" s="18"/>
      <c r="J35" s="21"/>
      <c r="K35" s="21"/>
    </row>
    <row r="36" spans="1:11" x14ac:dyDescent="0.25">
      <c r="A36" s="4">
        <v>5200</v>
      </c>
      <c r="B36" s="5" t="s">
        <v>41</v>
      </c>
      <c r="C36" s="9">
        <v>2085</v>
      </c>
      <c r="D36" s="9">
        <v>3948</v>
      </c>
      <c r="E36" s="9">
        <v>382</v>
      </c>
      <c r="F36" s="12">
        <v>1900</v>
      </c>
      <c r="G36" s="12">
        <v>1950</v>
      </c>
      <c r="H36" s="12">
        <f t="shared" si="6"/>
        <v>50</v>
      </c>
      <c r="I36" s="17">
        <v>2000</v>
      </c>
      <c r="J36" s="21">
        <f t="shared" si="3"/>
        <v>0.40355125100887812</v>
      </c>
      <c r="K36" s="21">
        <f t="shared" si="4"/>
        <v>0.40355125100887812</v>
      </c>
    </row>
    <row r="37" spans="1:11" x14ac:dyDescent="0.25">
      <c r="A37" s="4">
        <v>5210</v>
      </c>
      <c r="B37" s="5" t="s">
        <v>42</v>
      </c>
      <c r="C37" s="9">
        <v>65000</v>
      </c>
      <c r="D37" s="9">
        <v>72360</v>
      </c>
      <c r="E37" s="9">
        <v>74340</v>
      </c>
      <c r="F37" s="12">
        <v>75820</v>
      </c>
      <c r="G37" s="12">
        <v>75820</v>
      </c>
      <c r="H37" s="12">
        <f t="shared" si="6"/>
        <v>0</v>
      </c>
      <c r="I37" s="17">
        <v>75820</v>
      </c>
      <c r="J37" s="21">
        <f t="shared" si="3"/>
        <v>15.298627925746569</v>
      </c>
      <c r="K37" s="21">
        <f t="shared" si="4"/>
        <v>15.298627925746569</v>
      </c>
    </row>
    <row r="38" spans="1:11" x14ac:dyDescent="0.25">
      <c r="A38" s="4">
        <v>5220</v>
      </c>
      <c r="B38" s="5" t="s">
        <v>43</v>
      </c>
      <c r="C38" s="9">
        <v>8337</v>
      </c>
      <c r="D38" s="9">
        <v>8340</v>
      </c>
      <c r="E38" s="9">
        <v>5537</v>
      </c>
      <c r="F38" s="12">
        <v>5000</v>
      </c>
      <c r="G38" s="12">
        <v>2500</v>
      </c>
      <c r="H38" s="12">
        <f t="shared" si="6"/>
        <v>-2500</v>
      </c>
      <c r="I38" s="17">
        <v>2500</v>
      </c>
      <c r="J38" s="21">
        <f t="shared" si="3"/>
        <v>0.50443906376109771</v>
      </c>
      <c r="K38" s="21">
        <f t="shared" si="4"/>
        <v>0.50443906376109771</v>
      </c>
    </row>
    <row r="39" spans="1:11" x14ac:dyDescent="0.25">
      <c r="A39" s="4">
        <v>5221</v>
      </c>
      <c r="B39" s="5" t="s">
        <v>44</v>
      </c>
      <c r="C39" s="9">
        <v>150</v>
      </c>
      <c r="D39" s="9">
        <v>0</v>
      </c>
      <c r="E39" s="9">
        <v>3527</v>
      </c>
      <c r="F39" s="12">
        <v>3500</v>
      </c>
      <c r="G39" s="12">
        <v>7000</v>
      </c>
      <c r="H39" s="12">
        <f t="shared" si="6"/>
        <v>3500</v>
      </c>
      <c r="I39" s="17">
        <v>10000</v>
      </c>
      <c r="J39" s="21">
        <f t="shared" si="3"/>
        <v>2.0177562550443908</v>
      </c>
      <c r="K39" s="21">
        <f t="shared" si="4"/>
        <v>2.0177562550443908</v>
      </c>
    </row>
    <row r="40" spans="1:11" x14ac:dyDescent="0.25">
      <c r="A40" s="4">
        <v>5410</v>
      </c>
      <c r="B40" s="5" t="s">
        <v>101</v>
      </c>
      <c r="C40" s="46"/>
      <c r="D40" s="46"/>
      <c r="E40" s="46"/>
      <c r="F40" s="46"/>
      <c r="G40" s="46"/>
      <c r="H40" s="46"/>
      <c r="I40" s="17">
        <v>0</v>
      </c>
      <c r="J40" s="21">
        <f t="shared" si="3"/>
        <v>0</v>
      </c>
      <c r="K40" s="21">
        <f t="shared" si="4"/>
        <v>0</v>
      </c>
    </row>
    <row r="41" spans="1:11" x14ac:dyDescent="0.25">
      <c r="B41" s="5"/>
      <c r="C41" s="9"/>
      <c r="D41" s="9"/>
      <c r="E41" s="9"/>
      <c r="F41" s="12"/>
      <c r="G41" s="12"/>
      <c r="H41" s="12"/>
      <c r="I41" s="17"/>
      <c r="J41" s="23"/>
      <c r="K41" s="23"/>
    </row>
    <row r="42" spans="1:11" x14ac:dyDescent="0.25">
      <c r="B42" s="6" t="s">
        <v>45</v>
      </c>
      <c r="C42" s="9"/>
      <c r="D42" s="9"/>
      <c r="E42" s="9"/>
      <c r="F42" s="12"/>
      <c r="G42" s="12"/>
      <c r="H42" s="12"/>
      <c r="I42" s="17"/>
      <c r="J42" s="21"/>
      <c r="K42" s="21"/>
    </row>
    <row r="43" spans="1:11" x14ac:dyDescent="0.25">
      <c r="A43" s="4">
        <v>7500</v>
      </c>
      <c r="B43" s="5" t="s">
        <v>46</v>
      </c>
      <c r="C43" s="9">
        <v>30731</v>
      </c>
      <c r="D43" s="9">
        <v>28381</v>
      </c>
      <c r="E43" s="9">
        <v>26809</v>
      </c>
      <c r="F43" s="12">
        <v>34000</v>
      </c>
      <c r="G43" s="12">
        <v>32400</v>
      </c>
      <c r="H43" s="12">
        <f t="shared" si="6"/>
        <v>-1600</v>
      </c>
      <c r="I43" s="17">
        <v>34000</v>
      </c>
      <c r="J43" s="21">
        <f t="shared" ref="J43:J53" si="7">SUM(I43/4956)</f>
        <v>6.8603712671509278</v>
      </c>
      <c r="K43" s="21">
        <f t="shared" ref="K43:K53" si="8">SUM(I43/4956)</f>
        <v>6.8603712671509278</v>
      </c>
    </row>
    <row r="44" spans="1:11" x14ac:dyDescent="0.25">
      <c r="A44" s="4">
        <v>7530</v>
      </c>
      <c r="B44" s="5" t="s">
        <v>47</v>
      </c>
      <c r="C44" s="9">
        <v>437</v>
      </c>
      <c r="D44" s="9">
        <v>1250</v>
      </c>
      <c r="E44" s="9">
        <v>990</v>
      </c>
      <c r="F44" s="12">
        <v>3500</v>
      </c>
      <c r="G44" s="12">
        <v>0</v>
      </c>
      <c r="H44" s="12">
        <f t="shared" si="6"/>
        <v>-3500</v>
      </c>
      <c r="I44" s="17">
        <v>1500</v>
      </c>
      <c r="J44" s="21">
        <f t="shared" si="7"/>
        <v>0.30266343825665859</v>
      </c>
      <c r="K44" s="21">
        <f t="shared" si="8"/>
        <v>0.30266343825665859</v>
      </c>
    </row>
    <row r="45" spans="1:11" x14ac:dyDescent="0.25">
      <c r="A45" s="4">
        <v>9801</v>
      </c>
      <c r="B45" s="5" t="s">
        <v>48</v>
      </c>
      <c r="C45" s="9">
        <v>1441</v>
      </c>
      <c r="D45" s="9">
        <v>1006</v>
      </c>
      <c r="E45" s="9">
        <v>802</v>
      </c>
      <c r="F45" s="12">
        <v>0</v>
      </c>
      <c r="G45" s="12">
        <v>0</v>
      </c>
      <c r="H45" s="12">
        <f t="shared" si="6"/>
        <v>0</v>
      </c>
      <c r="I45" s="17">
        <v>0</v>
      </c>
      <c r="J45" s="21">
        <f t="shared" si="7"/>
        <v>0</v>
      </c>
      <c r="K45" s="21">
        <f t="shared" si="8"/>
        <v>0</v>
      </c>
    </row>
    <row r="46" spans="1:11" x14ac:dyDescent="0.25">
      <c r="A46" s="4">
        <v>7512</v>
      </c>
      <c r="B46" s="5" t="s">
        <v>49</v>
      </c>
      <c r="C46" s="9">
        <v>715</v>
      </c>
      <c r="D46" s="9">
        <v>914</v>
      </c>
      <c r="E46" s="9">
        <v>2108</v>
      </c>
      <c r="F46" s="12">
        <v>2000</v>
      </c>
      <c r="G46" s="12">
        <v>1985</v>
      </c>
      <c r="H46" s="12">
        <f t="shared" si="6"/>
        <v>-15</v>
      </c>
      <c r="I46" s="17">
        <v>2000</v>
      </c>
      <c r="J46" s="21">
        <f t="shared" si="7"/>
        <v>0.40355125100887812</v>
      </c>
      <c r="K46" s="21">
        <f t="shared" si="8"/>
        <v>0.40355125100887812</v>
      </c>
    </row>
    <row r="47" spans="1:11" x14ac:dyDescent="0.25">
      <c r="A47" s="4">
        <v>7564</v>
      </c>
      <c r="B47" s="5" t="s">
        <v>50</v>
      </c>
      <c r="C47" s="9">
        <v>1550</v>
      </c>
      <c r="D47" s="9">
        <v>1750</v>
      </c>
      <c r="E47" s="9">
        <v>1750</v>
      </c>
      <c r="F47" s="12">
        <v>1800</v>
      </c>
      <c r="G47" s="12">
        <v>1800</v>
      </c>
      <c r="H47" s="12">
        <f t="shared" si="6"/>
        <v>0</v>
      </c>
      <c r="I47" s="15">
        <v>1800</v>
      </c>
      <c r="J47" s="21">
        <f t="shared" si="7"/>
        <v>0.36319612590799033</v>
      </c>
      <c r="K47" s="21">
        <f t="shared" si="8"/>
        <v>0.36319612590799033</v>
      </c>
    </row>
    <row r="48" spans="1:11" x14ac:dyDescent="0.25">
      <c r="A48" s="4">
        <v>7030</v>
      </c>
      <c r="B48" s="5" t="s">
        <v>51</v>
      </c>
      <c r="C48" s="9">
        <v>4048</v>
      </c>
      <c r="D48" s="9">
        <v>4218</v>
      </c>
      <c r="E48" s="9">
        <v>4061</v>
      </c>
      <c r="F48" s="12">
        <v>4280</v>
      </c>
      <c r="G48" s="12">
        <v>4280</v>
      </c>
      <c r="H48" s="12">
        <f t="shared" si="6"/>
        <v>0</v>
      </c>
      <c r="I48" s="15">
        <v>4280</v>
      </c>
      <c r="J48" s="21">
        <f t="shared" si="7"/>
        <v>0.86359967715899921</v>
      </c>
      <c r="K48" s="21">
        <f t="shared" si="8"/>
        <v>0.86359967715899921</v>
      </c>
    </row>
    <row r="49" spans="1:11" x14ac:dyDescent="0.25">
      <c r="A49" s="4">
        <v>7051</v>
      </c>
      <c r="B49" s="5" t="s">
        <v>52</v>
      </c>
      <c r="C49" s="9">
        <v>17339</v>
      </c>
      <c r="D49" s="9">
        <v>16557</v>
      </c>
      <c r="E49" s="9">
        <v>21986</v>
      </c>
      <c r="F49" s="12">
        <v>23500</v>
      </c>
      <c r="G49" s="12">
        <v>24000</v>
      </c>
      <c r="H49" s="12">
        <f t="shared" si="6"/>
        <v>500</v>
      </c>
      <c r="I49" s="15">
        <v>24500</v>
      </c>
      <c r="J49" s="21">
        <f t="shared" si="7"/>
        <v>4.9435028248587569</v>
      </c>
      <c r="K49" s="21">
        <f t="shared" si="8"/>
        <v>4.9435028248587569</v>
      </c>
    </row>
    <row r="50" spans="1:11" x14ac:dyDescent="0.25">
      <c r="A50" s="4">
        <v>5560</v>
      </c>
      <c r="B50" s="5" t="s">
        <v>53</v>
      </c>
      <c r="C50" s="9">
        <v>1774</v>
      </c>
      <c r="D50" s="9">
        <v>2118</v>
      </c>
      <c r="E50" s="9">
        <v>4740</v>
      </c>
      <c r="F50" s="12">
        <v>0</v>
      </c>
      <c r="G50" s="12">
        <v>0</v>
      </c>
      <c r="H50" s="12">
        <f t="shared" si="6"/>
        <v>0</v>
      </c>
      <c r="I50" s="15">
        <v>0</v>
      </c>
      <c r="J50" s="21">
        <f t="shared" si="7"/>
        <v>0</v>
      </c>
      <c r="K50" s="21">
        <f t="shared" si="8"/>
        <v>0</v>
      </c>
    </row>
    <row r="51" spans="1:11" x14ac:dyDescent="0.25">
      <c r="A51" s="4">
        <v>7199</v>
      </c>
      <c r="B51" s="5" t="s">
        <v>54</v>
      </c>
      <c r="C51" s="9">
        <v>1658</v>
      </c>
      <c r="D51" s="9">
        <v>28</v>
      </c>
      <c r="E51" s="9">
        <v>249</v>
      </c>
      <c r="F51" s="12">
        <v>1000</v>
      </c>
      <c r="G51" s="12">
        <v>1500</v>
      </c>
      <c r="H51" s="12">
        <f t="shared" si="6"/>
        <v>500</v>
      </c>
      <c r="I51" s="15">
        <v>1500</v>
      </c>
      <c r="J51" s="21">
        <f t="shared" si="7"/>
        <v>0.30266343825665859</v>
      </c>
      <c r="K51" s="21">
        <f t="shared" si="8"/>
        <v>0.30266343825665859</v>
      </c>
    </row>
    <row r="52" spans="1:11" x14ac:dyDescent="0.25">
      <c r="A52" s="4">
        <v>7041</v>
      </c>
      <c r="B52" s="5" t="s">
        <v>55</v>
      </c>
      <c r="C52" s="9">
        <v>325</v>
      </c>
      <c r="D52" s="9">
        <v>0</v>
      </c>
      <c r="E52" s="9">
        <v>0</v>
      </c>
      <c r="F52" s="12">
        <v>0</v>
      </c>
      <c r="G52" s="12">
        <v>0</v>
      </c>
      <c r="H52" s="12">
        <f t="shared" si="6"/>
        <v>0</v>
      </c>
      <c r="I52" s="15">
        <v>0</v>
      </c>
      <c r="J52" s="21">
        <f t="shared" si="7"/>
        <v>0</v>
      </c>
      <c r="K52" s="21">
        <f t="shared" si="8"/>
        <v>0</v>
      </c>
    </row>
    <row r="53" spans="1:11" x14ac:dyDescent="0.25">
      <c r="A53" s="4">
        <v>7020</v>
      </c>
      <c r="B53" s="5" t="s">
        <v>56</v>
      </c>
      <c r="C53" s="9">
        <v>2789</v>
      </c>
      <c r="D53" s="9">
        <v>1013</v>
      </c>
      <c r="E53" s="9">
        <v>324</v>
      </c>
      <c r="F53" s="12">
        <v>975</v>
      </c>
      <c r="G53" s="12">
        <v>975</v>
      </c>
      <c r="H53" s="12">
        <f t="shared" si="6"/>
        <v>0</v>
      </c>
      <c r="I53" s="15">
        <v>975</v>
      </c>
      <c r="J53" s="21">
        <f t="shared" si="7"/>
        <v>0.19673123486682809</v>
      </c>
      <c r="K53" s="21">
        <f t="shared" si="8"/>
        <v>0.19673123486682809</v>
      </c>
    </row>
    <row r="54" spans="1:11" x14ac:dyDescent="0.25">
      <c r="B54" s="5"/>
      <c r="C54" s="9"/>
      <c r="D54" s="9"/>
      <c r="E54" s="9"/>
      <c r="F54" s="12"/>
      <c r="G54" s="12"/>
      <c r="H54" s="12"/>
      <c r="I54" s="15"/>
      <c r="J54" s="21"/>
      <c r="K54" s="21"/>
    </row>
    <row r="55" spans="1:11" x14ac:dyDescent="0.25">
      <c r="B55" s="6" t="s">
        <v>57</v>
      </c>
      <c r="C55" s="9"/>
      <c r="D55" s="9"/>
      <c r="E55" s="9"/>
      <c r="F55" s="12"/>
      <c r="G55" s="12"/>
      <c r="H55" s="12"/>
      <c r="I55" s="15"/>
      <c r="J55" s="21"/>
      <c r="K55" s="21"/>
    </row>
    <row r="56" spans="1:11" x14ac:dyDescent="0.25">
      <c r="A56" s="4">
        <v>5310</v>
      </c>
      <c r="B56" s="5" t="s">
        <v>58</v>
      </c>
      <c r="C56" s="9">
        <v>4063</v>
      </c>
      <c r="D56" s="9">
        <v>7545</v>
      </c>
      <c r="E56" s="9">
        <v>7565</v>
      </c>
      <c r="F56" s="12">
        <v>11550</v>
      </c>
      <c r="G56" s="12">
        <v>11550</v>
      </c>
      <c r="H56" s="12">
        <f t="shared" si="6"/>
        <v>0</v>
      </c>
      <c r="I56" s="17">
        <v>8500</v>
      </c>
      <c r="J56" s="21">
        <f>SUM(I56/4956)</f>
        <v>1.715092816787732</v>
      </c>
      <c r="K56" s="21">
        <f>SUM(I56/4956)</f>
        <v>1.715092816787732</v>
      </c>
    </row>
    <row r="57" spans="1:11" x14ac:dyDescent="0.25">
      <c r="B57" s="5"/>
      <c r="C57" s="9"/>
      <c r="D57" s="9"/>
      <c r="E57" s="9"/>
      <c r="F57" s="12"/>
      <c r="G57" s="12"/>
      <c r="H57" s="12"/>
      <c r="I57" s="17"/>
      <c r="J57" s="21"/>
      <c r="K57" s="21"/>
    </row>
    <row r="58" spans="1:11" x14ac:dyDescent="0.25">
      <c r="B58" s="6" t="s">
        <v>59</v>
      </c>
      <c r="C58" s="9"/>
      <c r="D58" s="9"/>
      <c r="E58" s="9"/>
      <c r="F58" s="12"/>
      <c r="G58" s="12"/>
      <c r="H58" s="12"/>
      <c r="I58" s="17"/>
      <c r="J58" s="21"/>
      <c r="K58" s="21"/>
    </row>
    <row r="59" spans="1:11" x14ac:dyDescent="0.25">
      <c r="A59" s="4">
        <v>5405</v>
      </c>
      <c r="B59" s="5" t="s">
        <v>60</v>
      </c>
      <c r="C59" s="9">
        <v>10309</v>
      </c>
      <c r="D59" s="9">
        <v>8837</v>
      </c>
      <c r="E59" s="9">
        <v>10579</v>
      </c>
      <c r="F59" s="12">
        <v>12500</v>
      </c>
      <c r="G59" s="12">
        <v>11275</v>
      </c>
      <c r="H59" s="12">
        <f t="shared" si="6"/>
        <v>-1225</v>
      </c>
      <c r="I59" s="17">
        <v>12000</v>
      </c>
      <c r="J59" s="21">
        <f>SUM(I59/4956)</f>
        <v>2.4213075060532687</v>
      </c>
      <c r="K59" s="21">
        <f>SUM(I59/4956)</f>
        <v>2.4213075060532687</v>
      </c>
    </row>
    <row r="60" spans="1:11" x14ac:dyDescent="0.25">
      <c r="A60" s="4">
        <v>6165</v>
      </c>
      <c r="B60" s="5" t="s">
        <v>61</v>
      </c>
      <c r="C60" s="9">
        <v>1561</v>
      </c>
      <c r="D60" s="9">
        <v>1538</v>
      </c>
      <c r="E60" s="9">
        <v>-46</v>
      </c>
      <c r="F60" s="12">
        <v>1500</v>
      </c>
      <c r="G60" s="12">
        <v>825</v>
      </c>
      <c r="H60" s="12">
        <f t="shared" si="6"/>
        <v>-675</v>
      </c>
      <c r="I60" s="17">
        <v>1200</v>
      </c>
      <c r="J60" s="21">
        <f>SUM(I60/4956)</f>
        <v>0.24213075060532688</v>
      </c>
      <c r="K60" s="21">
        <f>SUM(I60/4956)</f>
        <v>0.24213075060532688</v>
      </c>
    </row>
    <row r="61" spans="1:11" x14ac:dyDescent="0.25">
      <c r="A61" s="4">
        <v>5811</v>
      </c>
      <c r="B61" s="5" t="s">
        <v>62</v>
      </c>
      <c r="C61" s="9">
        <v>7187</v>
      </c>
      <c r="D61" s="9">
        <v>7802</v>
      </c>
      <c r="E61" s="9">
        <v>7779</v>
      </c>
      <c r="F61" s="12">
        <v>8000</v>
      </c>
      <c r="G61" s="12">
        <v>9800</v>
      </c>
      <c r="H61" s="12">
        <f t="shared" si="6"/>
        <v>1800</v>
      </c>
      <c r="I61" s="17">
        <v>10000</v>
      </c>
      <c r="J61" s="21">
        <f>SUM(I61/4956)</f>
        <v>2.0177562550443908</v>
      </c>
      <c r="K61" s="21">
        <f>SUM(I61/4956)</f>
        <v>2.0177562550443908</v>
      </c>
    </row>
    <row r="62" spans="1:11" x14ac:dyDescent="0.25">
      <c r="A62" s="4">
        <v>6125</v>
      </c>
      <c r="B62" s="5" t="s">
        <v>63</v>
      </c>
      <c r="C62" s="9">
        <v>99355</v>
      </c>
      <c r="D62" s="9">
        <v>56987</v>
      </c>
      <c r="E62" s="9">
        <v>73040</v>
      </c>
      <c r="F62" s="12">
        <v>66600</v>
      </c>
      <c r="G62" s="12">
        <v>66600</v>
      </c>
      <c r="H62" s="12">
        <f t="shared" si="6"/>
        <v>0</v>
      </c>
      <c r="I62" s="17">
        <v>70000</v>
      </c>
      <c r="J62" s="21">
        <f>SUM(I62/4956)</f>
        <v>14.124293785310735</v>
      </c>
      <c r="K62" s="21">
        <f>SUM(I62/4956)</f>
        <v>14.124293785310735</v>
      </c>
    </row>
    <row r="63" spans="1:11" x14ac:dyDescent="0.25">
      <c r="A63" s="4">
        <v>6127</v>
      </c>
      <c r="B63" s="5" t="s">
        <v>64</v>
      </c>
      <c r="C63" s="9">
        <v>0</v>
      </c>
      <c r="D63" s="9">
        <v>7026</v>
      </c>
      <c r="E63" s="9">
        <v>12860</v>
      </c>
      <c r="F63" s="12">
        <v>0</v>
      </c>
      <c r="G63" s="12">
        <v>0</v>
      </c>
      <c r="H63" s="12">
        <f t="shared" si="6"/>
        <v>0</v>
      </c>
      <c r="I63" s="17">
        <v>0</v>
      </c>
      <c r="J63" s="21">
        <f t="shared" ref="J63:J77" si="9">SUM(I63/4956)</f>
        <v>0</v>
      </c>
      <c r="K63" s="21">
        <f t="shared" ref="K63:K77" si="10">SUM(I63/4956)</f>
        <v>0</v>
      </c>
    </row>
    <row r="64" spans="1:11" x14ac:dyDescent="0.25">
      <c r="A64" s="4">
        <v>6131</v>
      </c>
      <c r="B64" s="5" t="s">
        <v>65</v>
      </c>
      <c r="C64" s="9">
        <v>0</v>
      </c>
      <c r="D64" s="9">
        <v>0</v>
      </c>
      <c r="E64" s="9">
        <v>0</v>
      </c>
      <c r="F64" s="12">
        <v>3090</v>
      </c>
      <c r="G64" s="12">
        <v>3090</v>
      </c>
      <c r="H64" s="12">
        <f t="shared" si="6"/>
        <v>0</v>
      </c>
      <c r="I64" s="17">
        <v>3000</v>
      </c>
      <c r="J64" s="21">
        <f t="shared" si="9"/>
        <v>0.60532687651331718</v>
      </c>
      <c r="K64" s="21">
        <f t="shared" si="10"/>
        <v>0.60532687651331718</v>
      </c>
    </row>
    <row r="65" spans="1:11" x14ac:dyDescent="0.25">
      <c r="A65" s="4">
        <v>9815</v>
      </c>
      <c r="B65" s="5" t="s">
        <v>66</v>
      </c>
      <c r="C65" s="9">
        <v>0</v>
      </c>
      <c r="D65" s="9">
        <v>0</v>
      </c>
      <c r="E65" s="9">
        <v>0</v>
      </c>
      <c r="F65" s="12">
        <v>9400</v>
      </c>
      <c r="G65" s="12">
        <v>9400</v>
      </c>
      <c r="H65" s="12">
        <f t="shared" si="6"/>
        <v>0</v>
      </c>
      <c r="I65" s="17">
        <v>5000</v>
      </c>
      <c r="J65" s="21">
        <f t="shared" si="9"/>
        <v>1.0088781275221954</v>
      </c>
      <c r="K65" s="21">
        <f t="shared" si="10"/>
        <v>1.0088781275221954</v>
      </c>
    </row>
    <row r="66" spans="1:11" x14ac:dyDescent="0.25">
      <c r="A66" s="4">
        <v>6129</v>
      </c>
      <c r="B66" s="5" t="s">
        <v>67</v>
      </c>
      <c r="C66" s="9">
        <v>0</v>
      </c>
      <c r="D66" s="9">
        <v>0</v>
      </c>
      <c r="E66" s="9">
        <v>0</v>
      </c>
      <c r="F66" s="12">
        <v>10000</v>
      </c>
      <c r="G66" s="12">
        <v>10000</v>
      </c>
      <c r="H66" s="12">
        <f t="shared" si="6"/>
        <v>0</v>
      </c>
      <c r="I66" s="17">
        <v>10000</v>
      </c>
      <c r="J66" s="21">
        <f t="shared" si="9"/>
        <v>2.0177562550443908</v>
      </c>
      <c r="K66" s="21">
        <f t="shared" si="10"/>
        <v>2.0177562550443908</v>
      </c>
    </row>
    <row r="67" spans="1:11" x14ac:dyDescent="0.25">
      <c r="A67" s="4"/>
      <c r="B67" s="5"/>
      <c r="C67" s="9"/>
      <c r="D67" s="9"/>
      <c r="E67" s="9"/>
      <c r="F67" s="12"/>
      <c r="G67" s="12"/>
      <c r="H67" s="12"/>
      <c r="I67" s="17"/>
      <c r="J67" s="21"/>
      <c r="K67" s="21"/>
    </row>
    <row r="68" spans="1:11" ht="39" x14ac:dyDescent="0.25">
      <c r="A68" s="4"/>
      <c r="B68" s="5"/>
      <c r="C68" s="29" t="s">
        <v>3</v>
      </c>
      <c r="D68" s="29" t="s">
        <v>4</v>
      </c>
      <c r="E68" s="29" t="s">
        <v>5</v>
      </c>
      <c r="F68" s="30" t="s">
        <v>6</v>
      </c>
      <c r="G68" s="30" t="s">
        <v>7</v>
      </c>
      <c r="H68" s="30" t="s">
        <v>8</v>
      </c>
      <c r="I68" s="31" t="s">
        <v>9</v>
      </c>
      <c r="J68" s="31" t="s">
        <v>10</v>
      </c>
      <c r="K68" s="31" t="s">
        <v>11</v>
      </c>
    </row>
    <row r="69" spans="1:11" x14ac:dyDescent="0.25">
      <c r="A69" s="4">
        <v>6134</v>
      </c>
      <c r="B69" s="5" t="s">
        <v>68</v>
      </c>
      <c r="C69" s="9">
        <v>0</v>
      </c>
      <c r="D69" s="9">
        <v>1070</v>
      </c>
      <c r="E69" s="9">
        <v>3575</v>
      </c>
      <c r="F69" s="12">
        <v>1000</v>
      </c>
      <c r="G69" s="12">
        <v>1275</v>
      </c>
      <c r="H69" s="12">
        <f t="shared" si="6"/>
        <v>275</v>
      </c>
      <c r="I69" s="15">
        <v>1250</v>
      </c>
      <c r="J69" s="21">
        <f t="shared" si="9"/>
        <v>0.25221953188054885</v>
      </c>
      <c r="K69" s="21">
        <f t="shared" si="10"/>
        <v>0.25221953188054885</v>
      </c>
    </row>
    <row r="70" spans="1:11" x14ac:dyDescent="0.25">
      <c r="A70" s="4">
        <v>6128</v>
      </c>
      <c r="B70" s="5" t="s">
        <v>69</v>
      </c>
      <c r="C70" s="9">
        <v>14465</v>
      </c>
      <c r="D70" s="9">
        <v>2134</v>
      </c>
      <c r="E70" s="9">
        <v>0</v>
      </c>
      <c r="F70" s="12">
        <v>2000</v>
      </c>
      <c r="G70" s="12">
        <v>750</v>
      </c>
      <c r="H70" s="12">
        <f t="shared" si="6"/>
        <v>-1250</v>
      </c>
      <c r="I70" s="15">
        <v>1500</v>
      </c>
      <c r="J70" s="21">
        <f t="shared" si="9"/>
        <v>0.30266343825665859</v>
      </c>
      <c r="K70" s="21">
        <f t="shared" si="10"/>
        <v>0.30266343825665859</v>
      </c>
    </row>
    <row r="71" spans="1:11" x14ac:dyDescent="0.25">
      <c r="A71" s="4">
        <v>6133</v>
      </c>
      <c r="B71" s="5" t="s">
        <v>70</v>
      </c>
      <c r="C71" s="9">
        <v>0</v>
      </c>
      <c r="D71" s="9">
        <v>1690</v>
      </c>
      <c r="E71" s="9">
        <v>0</v>
      </c>
      <c r="F71" s="12">
        <v>1500</v>
      </c>
      <c r="G71" s="12">
        <v>0</v>
      </c>
      <c r="H71" s="12">
        <f t="shared" si="6"/>
        <v>-1500</v>
      </c>
      <c r="I71" s="15">
        <v>1500</v>
      </c>
      <c r="J71" s="21">
        <f t="shared" si="9"/>
        <v>0.30266343825665859</v>
      </c>
      <c r="K71" s="21">
        <f t="shared" si="10"/>
        <v>0.30266343825665859</v>
      </c>
    </row>
    <row r="72" spans="1:11" x14ac:dyDescent="0.25">
      <c r="A72" s="4">
        <v>8030</v>
      </c>
      <c r="B72" s="5" t="s">
        <v>71</v>
      </c>
      <c r="C72" s="9">
        <v>1935</v>
      </c>
      <c r="D72" s="9">
        <v>1826</v>
      </c>
      <c r="E72" s="9">
        <v>425</v>
      </c>
      <c r="F72" s="12">
        <v>1000</v>
      </c>
      <c r="G72" s="12">
        <v>600</v>
      </c>
      <c r="H72" s="12">
        <f t="shared" si="6"/>
        <v>-400</v>
      </c>
      <c r="I72" s="15">
        <v>1000</v>
      </c>
      <c r="J72" s="21">
        <f t="shared" si="9"/>
        <v>0.20177562550443906</v>
      </c>
      <c r="K72" s="21">
        <f t="shared" si="10"/>
        <v>0.20177562550443906</v>
      </c>
    </row>
    <row r="73" spans="1:11" x14ac:dyDescent="0.25">
      <c r="A73" s="4">
        <v>8050</v>
      </c>
      <c r="B73" s="5" t="s">
        <v>72</v>
      </c>
      <c r="C73" s="9">
        <v>0</v>
      </c>
      <c r="D73" s="9">
        <v>181</v>
      </c>
      <c r="E73" s="9">
        <v>0</v>
      </c>
      <c r="F73" s="12">
        <v>1000</v>
      </c>
      <c r="G73" s="12">
        <v>1385</v>
      </c>
      <c r="H73" s="12">
        <f t="shared" si="6"/>
        <v>385</v>
      </c>
      <c r="I73" s="15">
        <v>500</v>
      </c>
      <c r="J73" s="21">
        <f t="shared" si="9"/>
        <v>0.10088781275221953</v>
      </c>
      <c r="K73" s="21">
        <f t="shared" si="10"/>
        <v>0.10088781275221953</v>
      </c>
    </row>
    <row r="74" spans="1:11" x14ac:dyDescent="0.25">
      <c r="A74" s="4">
        <v>6140</v>
      </c>
      <c r="B74" s="5" t="s">
        <v>73</v>
      </c>
      <c r="C74" s="9">
        <v>0</v>
      </c>
      <c r="D74" s="9">
        <v>3918</v>
      </c>
      <c r="E74" s="9">
        <v>16766</v>
      </c>
      <c r="F74" s="12">
        <v>6000</v>
      </c>
      <c r="G74" s="12">
        <v>12000</v>
      </c>
      <c r="H74" s="12">
        <f t="shared" si="6"/>
        <v>6000</v>
      </c>
      <c r="I74" s="15">
        <v>13000</v>
      </c>
      <c r="J74" s="21">
        <f t="shared" si="9"/>
        <v>2.6230831315577077</v>
      </c>
      <c r="K74" s="21">
        <f t="shared" si="10"/>
        <v>2.6230831315577077</v>
      </c>
    </row>
    <row r="75" spans="1:11" x14ac:dyDescent="0.25">
      <c r="A75" s="4">
        <v>6055</v>
      </c>
      <c r="B75" s="5" t="s">
        <v>74</v>
      </c>
      <c r="C75" s="9">
        <v>0</v>
      </c>
      <c r="D75" s="9">
        <v>840</v>
      </c>
      <c r="E75" s="9">
        <v>709</v>
      </c>
      <c r="F75" s="12">
        <v>925</v>
      </c>
      <c r="G75" s="12">
        <v>600</v>
      </c>
      <c r="H75" s="12">
        <f t="shared" si="6"/>
        <v>-325</v>
      </c>
      <c r="I75" s="15">
        <v>750</v>
      </c>
      <c r="J75" s="21">
        <f t="shared" si="9"/>
        <v>0.1513317191283293</v>
      </c>
      <c r="K75" s="21">
        <f t="shared" si="10"/>
        <v>0.1513317191283293</v>
      </c>
    </row>
    <row r="76" spans="1:11" x14ac:dyDescent="0.25">
      <c r="A76" s="4">
        <v>6145</v>
      </c>
      <c r="B76" s="5" t="s">
        <v>99</v>
      </c>
      <c r="C76" s="9">
        <v>71999</v>
      </c>
      <c r="D76" s="9">
        <v>79548</v>
      </c>
      <c r="E76" s="9">
        <v>83277</v>
      </c>
      <c r="F76" s="12">
        <v>82452</v>
      </c>
      <c r="G76" s="12">
        <v>82452</v>
      </c>
      <c r="H76" s="12">
        <f t="shared" si="6"/>
        <v>0</v>
      </c>
      <c r="I76" s="15">
        <v>31444</v>
      </c>
      <c r="J76" s="21">
        <f>SUM(I76/1884)</f>
        <v>16.690021231422506</v>
      </c>
      <c r="K76" s="22"/>
    </row>
    <row r="77" spans="1:11" x14ac:dyDescent="0.25">
      <c r="A77" s="4">
        <v>5875</v>
      </c>
      <c r="B77" s="5" t="s">
        <v>75</v>
      </c>
      <c r="C77" s="9">
        <v>8071</v>
      </c>
      <c r="D77" s="9">
        <v>640</v>
      </c>
      <c r="E77" s="9">
        <v>1252</v>
      </c>
      <c r="F77" s="12">
        <v>888</v>
      </c>
      <c r="G77" s="12">
        <v>2500</v>
      </c>
      <c r="H77" s="12">
        <f t="shared" si="6"/>
        <v>1612</v>
      </c>
      <c r="I77" s="15">
        <v>2000</v>
      </c>
      <c r="J77" s="21">
        <f t="shared" si="9"/>
        <v>0.40355125100887812</v>
      </c>
      <c r="K77" s="21">
        <f t="shared" si="10"/>
        <v>0.40355125100887812</v>
      </c>
    </row>
    <row r="78" spans="1:11" x14ac:dyDescent="0.25">
      <c r="A78" s="4"/>
      <c r="B78" s="5"/>
      <c r="C78" s="9"/>
      <c r="D78" s="9"/>
      <c r="E78" s="9"/>
      <c r="F78" s="12"/>
      <c r="G78" s="12"/>
      <c r="H78" s="12"/>
      <c r="I78" s="15"/>
      <c r="J78" s="21"/>
      <c r="K78" s="21"/>
    </row>
    <row r="79" spans="1:11" x14ac:dyDescent="0.25">
      <c r="A79" s="4"/>
      <c r="B79" s="6" t="s">
        <v>76</v>
      </c>
      <c r="C79" s="9"/>
      <c r="D79" s="9"/>
      <c r="E79" s="9"/>
      <c r="F79" s="12"/>
      <c r="G79" s="12"/>
      <c r="H79" s="12"/>
      <c r="I79" s="15"/>
      <c r="J79" s="21"/>
      <c r="K79" s="21"/>
    </row>
    <row r="80" spans="1:11" x14ac:dyDescent="0.25">
      <c r="A80" s="4">
        <v>8540</v>
      </c>
      <c r="B80" s="5" t="s">
        <v>77</v>
      </c>
      <c r="C80" s="9">
        <v>4291</v>
      </c>
      <c r="D80" s="9">
        <v>8827</v>
      </c>
      <c r="E80" s="9">
        <v>29484</v>
      </c>
      <c r="F80" s="12">
        <v>15375</v>
      </c>
      <c r="G80" s="12">
        <v>30215</v>
      </c>
      <c r="H80" s="12">
        <f t="shared" si="6"/>
        <v>14840</v>
      </c>
      <c r="I80" s="17">
        <v>18000</v>
      </c>
      <c r="J80" s="22"/>
      <c r="K80" s="21">
        <f>SUM(I80/3072)</f>
        <v>5.859375</v>
      </c>
    </row>
    <row r="81" spans="1:12" x14ac:dyDescent="0.25">
      <c r="A81" s="4">
        <v>6145</v>
      </c>
      <c r="B81" s="5" t="s">
        <v>98</v>
      </c>
      <c r="C81" s="9">
        <v>0</v>
      </c>
      <c r="D81" s="9">
        <v>0</v>
      </c>
      <c r="E81" s="9">
        <v>0</v>
      </c>
      <c r="F81" s="12">
        <v>0</v>
      </c>
      <c r="G81" s="12">
        <v>0</v>
      </c>
      <c r="H81" s="12">
        <v>0</v>
      </c>
      <c r="I81" s="17">
        <v>43162</v>
      </c>
      <c r="J81" s="22"/>
      <c r="K81" s="21">
        <f>SUM(I81/3072)</f>
        <v>14.050130208333334</v>
      </c>
    </row>
    <row r="82" spans="1:12" x14ac:dyDescent="0.25">
      <c r="A82" s="4"/>
      <c r="B82" s="25" t="s">
        <v>78</v>
      </c>
      <c r="C82" s="26">
        <f>SUM(C22:C81)</f>
        <v>378633</v>
      </c>
      <c r="D82" s="26">
        <f>SUM(D22:D81)</f>
        <v>365064</v>
      </c>
      <c r="E82" s="26">
        <f>SUM(E22:E81)</f>
        <v>417598</v>
      </c>
      <c r="F82" s="27">
        <f>SUM(F22:F81)</f>
        <v>415170</v>
      </c>
      <c r="G82" s="27">
        <f>SUM(G22:G81)</f>
        <v>435152</v>
      </c>
      <c r="H82" s="27">
        <f t="shared" ref="H82" si="11">SUM(H22:H80)</f>
        <v>19982</v>
      </c>
      <c r="I82" s="41">
        <f>SUM(I22:I81)</f>
        <v>416131</v>
      </c>
      <c r="J82" s="28">
        <f>SUM(J22:J81)</f>
        <v>81.969480472746156</v>
      </c>
      <c r="K82" s="28">
        <f>SUM(K22:K81)</f>
        <v>85.188964449656979</v>
      </c>
    </row>
    <row r="83" spans="1:12" x14ac:dyDescent="0.25">
      <c r="A83" s="4"/>
      <c r="B83" s="5"/>
      <c r="C83" s="9"/>
      <c r="D83" s="9"/>
      <c r="E83" s="9"/>
      <c r="F83" s="12"/>
      <c r="G83" s="12"/>
      <c r="H83" s="12"/>
      <c r="I83" s="17"/>
      <c r="J83" s="23"/>
      <c r="K83" s="23"/>
    </row>
    <row r="84" spans="1:12" x14ac:dyDescent="0.25">
      <c r="A84" s="4"/>
      <c r="B84" s="6" t="s">
        <v>79</v>
      </c>
      <c r="C84" s="9"/>
      <c r="D84" s="9"/>
      <c r="E84" s="9"/>
      <c r="F84" s="12"/>
      <c r="G84" s="12"/>
      <c r="H84" s="12"/>
      <c r="I84" s="17"/>
      <c r="J84" s="16"/>
      <c r="K84" s="16"/>
    </row>
    <row r="85" spans="1:12" x14ac:dyDescent="0.25">
      <c r="A85" s="4">
        <v>9050</v>
      </c>
      <c r="B85" s="5" t="s">
        <v>80</v>
      </c>
      <c r="C85" s="9">
        <v>28152</v>
      </c>
      <c r="D85" s="9">
        <v>28200</v>
      </c>
      <c r="E85" s="9">
        <v>28200</v>
      </c>
      <c r="F85" s="12">
        <v>28200</v>
      </c>
      <c r="G85" s="12">
        <v>28200</v>
      </c>
      <c r="H85" s="12">
        <f t="shared" si="6"/>
        <v>0</v>
      </c>
      <c r="I85" s="17">
        <v>63450</v>
      </c>
      <c r="J85" s="21">
        <f>SUM(I85/4956)</f>
        <v>12.802663438256658</v>
      </c>
      <c r="K85" s="21">
        <f>SUM(I85/4956)</f>
        <v>12.802663438256658</v>
      </c>
    </row>
    <row r="86" spans="1:12" x14ac:dyDescent="0.25">
      <c r="A86" s="4">
        <v>6099</v>
      </c>
      <c r="B86" s="5" t="s">
        <v>20</v>
      </c>
      <c r="C86" s="9">
        <v>4371</v>
      </c>
      <c r="D86" s="9">
        <v>4342</v>
      </c>
      <c r="E86" s="9">
        <v>3711</v>
      </c>
      <c r="F86" s="12">
        <v>3750</v>
      </c>
      <c r="G86" s="12">
        <v>3200</v>
      </c>
      <c r="H86" s="12">
        <f t="shared" si="6"/>
        <v>-550</v>
      </c>
      <c r="I86" s="17">
        <v>3200</v>
      </c>
      <c r="J86" s="21">
        <f>SUM(I86/4956)</f>
        <v>0.64568200161420497</v>
      </c>
      <c r="K86" s="21">
        <f>SUM(I86/4956)</f>
        <v>0.64568200161420497</v>
      </c>
    </row>
    <row r="87" spans="1:12" x14ac:dyDescent="0.25">
      <c r="A87" s="4">
        <v>6001</v>
      </c>
      <c r="B87" s="5" t="s">
        <v>81</v>
      </c>
      <c r="C87" s="9">
        <v>5000</v>
      </c>
      <c r="D87" s="9">
        <v>5000</v>
      </c>
      <c r="E87" s="9">
        <v>0</v>
      </c>
      <c r="F87" s="12">
        <v>0</v>
      </c>
      <c r="G87" s="12">
        <v>0</v>
      </c>
      <c r="H87" s="12">
        <f t="shared" si="6"/>
        <v>0</v>
      </c>
      <c r="I87" s="17">
        <v>0</v>
      </c>
      <c r="J87" s="21">
        <f>SUM(I87/4956)</f>
        <v>0</v>
      </c>
      <c r="K87" s="21">
        <f>SUM(I87/4956)</f>
        <v>0</v>
      </c>
    </row>
    <row r="88" spans="1:12" x14ac:dyDescent="0.25">
      <c r="A88" s="4">
        <v>9250</v>
      </c>
      <c r="B88" s="5" t="s">
        <v>82</v>
      </c>
      <c r="C88" s="9">
        <v>0</v>
      </c>
      <c r="D88" s="9">
        <v>34830</v>
      </c>
      <c r="E88" s="9">
        <v>6549</v>
      </c>
      <c r="F88" s="12">
        <v>0</v>
      </c>
      <c r="G88" s="12">
        <v>0</v>
      </c>
      <c r="H88" s="12">
        <f t="shared" si="6"/>
        <v>0</v>
      </c>
      <c r="I88" s="17">
        <v>0</v>
      </c>
      <c r="J88" s="21">
        <f>SUM(I88/4956)</f>
        <v>0</v>
      </c>
      <c r="K88" s="21">
        <f>SUM(I88/4956)</f>
        <v>0</v>
      </c>
    </row>
    <row r="89" spans="1:12" x14ac:dyDescent="0.25">
      <c r="A89" s="4">
        <v>9180</v>
      </c>
      <c r="B89" s="5" t="s">
        <v>83</v>
      </c>
      <c r="C89" s="9">
        <v>21504</v>
      </c>
      <c r="D89" s="9">
        <v>21504</v>
      </c>
      <c r="E89" s="9">
        <v>21504</v>
      </c>
      <c r="F89" s="12">
        <v>21504</v>
      </c>
      <c r="G89" s="12">
        <v>21504</v>
      </c>
      <c r="H89" s="12">
        <f t="shared" si="6"/>
        <v>0</v>
      </c>
      <c r="I89" s="17">
        <v>30655</v>
      </c>
      <c r="J89" s="22"/>
      <c r="K89" s="21">
        <f>SUM(I89/3072)</f>
        <v>9.9788411458333339</v>
      </c>
      <c r="L89" s="7"/>
    </row>
    <row r="90" spans="1:12" x14ac:dyDescent="0.25">
      <c r="A90" s="4"/>
      <c r="C90" s="10"/>
      <c r="D90" s="10"/>
      <c r="E90" s="10"/>
      <c r="F90" s="13"/>
      <c r="G90" s="12"/>
      <c r="H90" s="12"/>
      <c r="I90" s="17"/>
      <c r="J90" s="21"/>
      <c r="K90" s="21"/>
    </row>
    <row r="91" spans="1:12" x14ac:dyDescent="0.25">
      <c r="A91" s="4"/>
      <c r="B91" s="6" t="s">
        <v>84</v>
      </c>
      <c r="C91" s="10"/>
      <c r="D91" s="10"/>
      <c r="E91" s="10"/>
      <c r="F91" s="13"/>
      <c r="G91" s="12"/>
      <c r="H91" s="12"/>
      <c r="I91" s="15"/>
      <c r="J91" s="21"/>
      <c r="K91" s="21"/>
    </row>
    <row r="92" spans="1:12" x14ac:dyDescent="0.25">
      <c r="A92" s="4">
        <v>6141</v>
      </c>
      <c r="B92" s="5" t="s">
        <v>85</v>
      </c>
      <c r="C92" s="9">
        <v>0</v>
      </c>
      <c r="D92" s="9">
        <v>23400</v>
      </c>
      <c r="E92" s="9">
        <v>998</v>
      </c>
      <c r="F92" s="12">
        <v>2400</v>
      </c>
      <c r="G92" s="12">
        <v>7641</v>
      </c>
      <c r="H92" s="12">
        <f t="shared" ref="H92:H103" si="12">SUM(G92-F92)</f>
        <v>5241</v>
      </c>
      <c r="I92" s="15">
        <v>0</v>
      </c>
      <c r="J92" s="21">
        <f t="shared" ref="J92:J102" si="13">SUM(I92/4956)</f>
        <v>0</v>
      </c>
      <c r="K92" s="21">
        <f t="shared" ref="K92:K102" si="14">SUM(I92/4956)</f>
        <v>0</v>
      </c>
    </row>
    <row r="93" spans="1:12" x14ac:dyDescent="0.25">
      <c r="A93" s="4">
        <v>9597</v>
      </c>
      <c r="B93" s="5" t="s">
        <v>86</v>
      </c>
      <c r="C93" s="9">
        <v>0</v>
      </c>
      <c r="D93" s="9">
        <v>0</v>
      </c>
      <c r="E93" s="9">
        <v>0</v>
      </c>
      <c r="F93" s="12">
        <v>1200</v>
      </c>
      <c r="G93" s="12">
        <v>405</v>
      </c>
      <c r="H93" s="12">
        <f t="shared" si="12"/>
        <v>-795</v>
      </c>
      <c r="I93" s="15">
        <v>5790</v>
      </c>
      <c r="J93" s="21">
        <f t="shared" si="13"/>
        <v>1.1682808716707023</v>
      </c>
      <c r="K93" s="21">
        <f t="shared" si="14"/>
        <v>1.1682808716707023</v>
      </c>
    </row>
    <row r="94" spans="1:12" x14ac:dyDescent="0.25">
      <c r="A94" s="4"/>
      <c r="B94" s="5" t="s">
        <v>55</v>
      </c>
      <c r="C94" s="9">
        <v>0</v>
      </c>
      <c r="D94" s="9">
        <v>0</v>
      </c>
      <c r="E94" s="9">
        <v>2975</v>
      </c>
      <c r="F94" s="12">
        <v>0</v>
      </c>
      <c r="G94" s="12">
        <v>0</v>
      </c>
      <c r="H94" s="12">
        <f t="shared" si="12"/>
        <v>0</v>
      </c>
      <c r="I94" s="15">
        <v>0</v>
      </c>
      <c r="J94" s="21">
        <f t="shared" si="13"/>
        <v>0</v>
      </c>
      <c r="K94" s="21">
        <f t="shared" si="14"/>
        <v>0</v>
      </c>
    </row>
    <row r="95" spans="1:12" x14ac:dyDescent="0.25">
      <c r="A95" s="4">
        <v>9560</v>
      </c>
      <c r="B95" s="5" t="s">
        <v>87</v>
      </c>
      <c r="C95" s="9">
        <v>0</v>
      </c>
      <c r="D95" s="9">
        <v>0</v>
      </c>
      <c r="E95" s="9">
        <v>588</v>
      </c>
      <c r="F95" s="12">
        <v>1500</v>
      </c>
      <c r="G95" s="12">
        <v>2000</v>
      </c>
      <c r="H95" s="12">
        <f t="shared" si="12"/>
        <v>500</v>
      </c>
      <c r="I95" s="15">
        <v>0</v>
      </c>
      <c r="J95" s="21">
        <f t="shared" si="13"/>
        <v>0</v>
      </c>
      <c r="K95" s="21">
        <f t="shared" si="14"/>
        <v>0</v>
      </c>
    </row>
    <row r="96" spans="1:12" x14ac:dyDescent="0.25">
      <c r="A96" s="4">
        <v>5560</v>
      </c>
      <c r="B96" s="5" t="s">
        <v>88</v>
      </c>
      <c r="C96" s="9">
        <v>0</v>
      </c>
      <c r="D96" s="9">
        <v>0</v>
      </c>
      <c r="E96" s="9">
        <v>0</v>
      </c>
      <c r="F96" s="12">
        <v>1000</v>
      </c>
      <c r="G96" s="12">
        <v>1609</v>
      </c>
      <c r="H96" s="12">
        <f t="shared" si="12"/>
        <v>609</v>
      </c>
      <c r="I96" s="15">
        <v>0</v>
      </c>
      <c r="J96" s="21">
        <f t="shared" si="13"/>
        <v>0</v>
      </c>
      <c r="K96" s="21">
        <f t="shared" si="14"/>
        <v>0</v>
      </c>
    </row>
    <row r="97" spans="1:11" x14ac:dyDescent="0.25">
      <c r="A97" s="4">
        <v>9820</v>
      </c>
      <c r="B97" s="5" t="s">
        <v>89</v>
      </c>
      <c r="C97" s="9">
        <v>0</v>
      </c>
      <c r="D97" s="9">
        <v>0</v>
      </c>
      <c r="E97" s="9">
        <v>2680</v>
      </c>
      <c r="F97" s="12">
        <v>2500</v>
      </c>
      <c r="G97" s="12">
        <v>0</v>
      </c>
      <c r="H97" s="12">
        <f t="shared" si="12"/>
        <v>-2500</v>
      </c>
      <c r="I97" s="15">
        <v>0</v>
      </c>
      <c r="J97" s="21">
        <f t="shared" si="13"/>
        <v>0</v>
      </c>
      <c r="K97" s="21">
        <f t="shared" si="14"/>
        <v>0</v>
      </c>
    </row>
    <row r="98" spans="1:11" x14ac:dyDescent="0.25">
      <c r="A98" s="4">
        <v>9580</v>
      </c>
      <c r="B98" s="5" t="s">
        <v>90</v>
      </c>
      <c r="C98" s="9">
        <v>0</v>
      </c>
      <c r="D98" s="9">
        <v>0</v>
      </c>
      <c r="E98" s="9">
        <v>0</v>
      </c>
      <c r="F98" s="12">
        <v>5000</v>
      </c>
      <c r="G98" s="12">
        <v>860</v>
      </c>
      <c r="H98" s="12">
        <f t="shared" si="12"/>
        <v>-4140</v>
      </c>
      <c r="I98" s="15">
        <v>0</v>
      </c>
      <c r="J98" s="21">
        <f t="shared" si="13"/>
        <v>0</v>
      </c>
      <c r="K98" s="21">
        <f t="shared" si="14"/>
        <v>0</v>
      </c>
    </row>
    <row r="99" spans="1:11" x14ac:dyDescent="0.25">
      <c r="A99" s="4">
        <v>9860</v>
      </c>
      <c r="B99" s="5" t="s">
        <v>91</v>
      </c>
      <c r="C99" s="9">
        <v>0</v>
      </c>
      <c r="D99" s="9">
        <v>0</v>
      </c>
      <c r="E99" s="9">
        <v>0</v>
      </c>
      <c r="F99" s="12">
        <v>800</v>
      </c>
      <c r="G99" s="12">
        <v>1185</v>
      </c>
      <c r="H99" s="12">
        <f t="shared" si="12"/>
        <v>385</v>
      </c>
      <c r="I99" s="15">
        <v>9860</v>
      </c>
      <c r="J99" s="21">
        <f t="shared" si="13"/>
        <v>1.9895076674737691</v>
      </c>
      <c r="K99" s="21">
        <f t="shared" si="14"/>
        <v>1.9895076674737691</v>
      </c>
    </row>
    <row r="100" spans="1:11" x14ac:dyDescent="0.25">
      <c r="A100" s="4">
        <v>9595</v>
      </c>
      <c r="B100" s="5" t="s">
        <v>92</v>
      </c>
      <c r="C100" s="9">
        <v>0</v>
      </c>
      <c r="D100" s="9">
        <v>0</v>
      </c>
      <c r="E100" s="9">
        <v>725</v>
      </c>
      <c r="F100" s="12">
        <v>1000</v>
      </c>
      <c r="G100" s="12">
        <v>0</v>
      </c>
      <c r="H100" s="12">
        <f t="shared" si="12"/>
        <v>-1000</v>
      </c>
      <c r="I100" s="15">
        <v>0</v>
      </c>
      <c r="J100" s="21">
        <f t="shared" si="13"/>
        <v>0</v>
      </c>
      <c r="K100" s="21">
        <f t="shared" si="14"/>
        <v>0</v>
      </c>
    </row>
    <row r="101" spans="1:11" x14ac:dyDescent="0.25">
      <c r="A101" s="4">
        <v>9770</v>
      </c>
      <c r="B101" s="5" t="s">
        <v>93</v>
      </c>
      <c r="C101" s="9">
        <v>0</v>
      </c>
      <c r="D101" s="9">
        <v>0</v>
      </c>
      <c r="E101" s="9">
        <v>0</v>
      </c>
      <c r="F101" s="12">
        <v>7000</v>
      </c>
      <c r="G101" s="12">
        <v>0</v>
      </c>
      <c r="H101" s="12">
        <f t="shared" si="12"/>
        <v>-7000</v>
      </c>
      <c r="I101" s="15">
        <v>0</v>
      </c>
      <c r="J101" s="21">
        <f t="shared" si="13"/>
        <v>0</v>
      </c>
      <c r="K101" s="21">
        <f t="shared" si="14"/>
        <v>0</v>
      </c>
    </row>
    <row r="102" spans="1:11" x14ac:dyDescent="0.25">
      <c r="A102" s="4">
        <v>9625</v>
      </c>
      <c r="B102" s="5" t="s">
        <v>94</v>
      </c>
      <c r="C102" s="9">
        <v>0</v>
      </c>
      <c r="D102" s="9">
        <v>0</v>
      </c>
      <c r="E102" s="9">
        <v>0</v>
      </c>
      <c r="F102" s="12">
        <v>2500</v>
      </c>
      <c r="G102" s="12">
        <v>2500</v>
      </c>
      <c r="H102" s="12">
        <f t="shared" si="12"/>
        <v>0</v>
      </c>
      <c r="I102" s="15">
        <v>0</v>
      </c>
      <c r="J102" s="21">
        <f t="shared" si="13"/>
        <v>0</v>
      </c>
      <c r="K102" s="21">
        <f t="shared" si="14"/>
        <v>0</v>
      </c>
    </row>
    <row r="103" spans="1:11" x14ac:dyDescent="0.25">
      <c r="A103" s="4">
        <v>9680</v>
      </c>
      <c r="B103" s="5" t="s">
        <v>95</v>
      </c>
      <c r="C103" s="9">
        <v>0</v>
      </c>
      <c r="D103" s="9">
        <v>0</v>
      </c>
      <c r="E103" s="9">
        <v>2400</v>
      </c>
      <c r="F103" s="12">
        <v>1500</v>
      </c>
      <c r="G103" s="12">
        <v>0</v>
      </c>
      <c r="H103" s="12">
        <f t="shared" si="12"/>
        <v>-1500</v>
      </c>
      <c r="I103" s="15">
        <v>0</v>
      </c>
      <c r="J103" s="22"/>
      <c r="K103" s="21">
        <f>SUM(I103/3072)</f>
        <v>0</v>
      </c>
    </row>
    <row r="104" spans="1:11" x14ac:dyDescent="0.25">
      <c r="A104" s="4"/>
      <c r="B104" s="8" t="s">
        <v>96</v>
      </c>
      <c r="C104" s="11">
        <f t="shared" ref="C104:K104" si="15">SUM(C85:C103)</f>
        <v>59027</v>
      </c>
      <c r="D104" s="11">
        <f t="shared" si="15"/>
        <v>117276</v>
      </c>
      <c r="E104" s="11">
        <f t="shared" si="15"/>
        <v>70330</v>
      </c>
      <c r="F104" s="14">
        <f t="shared" si="15"/>
        <v>79854</v>
      </c>
      <c r="G104" s="14">
        <f t="shared" si="15"/>
        <v>69104</v>
      </c>
      <c r="H104" s="14">
        <f t="shared" si="15"/>
        <v>-10750</v>
      </c>
      <c r="I104" s="19">
        <f t="shared" si="15"/>
        <v>112955</v>
      </c>
      <c r="J104" s="24">
        <f t="shared" si="15"/>
        <v>16.606133979015336</v>
      </c>
      <c r="K104" s="24">
        <f t="shared" si="15"/>
        <v>26.584975124848672</v>
      </c>
    </row>
    <row r="105" spans="1:11" x14ac:dyDescent="0.25">
      <c r="A105" s="4"/>
      <c r="C105" s="10"/>
      <c r="D105" s="10"/>
      <c r="E105" s="10"/>
      <c r="F105" s="13"/>
      <c r="G105" s="13"/>
      <c r="H105" s="12"/>
      <c r="I105" s="15"/>
      <c r="J105" s="16"/>
      <c r="K105" s="21"/>
    </row>
    <row r="106" spans="1:11" x14ac:dyDescent="0.25">
      <c r="A106" s="4"/>
      <c r="B106" s="5" t="s">
        <v>97</v>
      </c>
      <c r="C106" s="42">
        <f t="shared" ref="C106:K106" si="16">SUM(C19-(C82+C104))</f>
        <v>1276</v>
      </c>
      <c r="D106" s="42">
        <f t="shared" si="16"/>
        <v>6605</v>
      </c>
      <c r="E106" s="42">
        <f t="shared" si="16"/>
        <v>-22379</v>
      </c>
      <c r="F106" s="43">
        <f t="shared" si="16"/>
        <v>0</v>
      </c>
      <c r="G106" s="43">
        <f t="shared" si="16"/>
        <v>-20742</v>
      </c>
      <c r="H106" s="43">
        <f t="shared" si="16"/>
        <v>-20742</v>
      </c>
      <c r="I106" s="44">
        <f t="shared" si="16"/>
        <v>0.40000000002328306</v>
      </c>
      <c r="J106" s="45">
        <f t="shared" si="16"/>
        <v>-9.5747032484894135E-4</v>
      </c>
      <c r="K106" s="45">
        <f t="shared" si="16"/>
        <v>7.1740693100252884E-4</v>
      </c>
    </row>
  </sheetData>
  <pageMargins left="0.25" right="0.25" top="0.75" bottom="0.75" header="0.3" footer="0.3"/>
  <pageSetup scale="66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04"/>
  <sheetViews>
    <sheetView workbookViewId="0">
      <pane xSplit="2" ySplit="3" topLeftCell="C61" activePane="bottomRight" state="frozen"/>
      <selection pane="topRight" activeCell="C1" sqref="C1"/>
      <selection pane="bottomLeft" activeCell="A4" sqref="A4"/>
      <selection pane="bottomRight" activeCell="M3" sqref="M3"/>
    </sheetView>
  </sheetViews>
  <sheetFormatPr defaultRowHeight="15" x14ac:dyDescent="0.25"/>
  <cols>
    <col min="2" max="2" width="48.85546875" customWidth="1"/>
    <col min="3" max="3" width="8.7109375" customWidth="1"/>
    <col min="6" max="6" width="10.5703125" customWidth="1"/>
    <col min="8" max="8" width="8.42578125" customWidth="1"/>
    <col min="9" max="9" width="8.140625" customWidth="1"/>
  </cols>
  <sheetData>
    <row r="1" spans="1:9" ht="28.5" customHeight="1" x14ac:dyDescent="0.35">
      <c r="A1" s="51" t="s">
        <v>106</v>
      </c>
      <c r="G1" s="1" t="s">
        <v>107</v>
      </c>
    </row>
    <row r="2" spans="1:9" x14ac:dyDescent="0.25">
      <c r="A2" s="49" t="s">
        <v>122</v>
      </c>
    </row>
    <row r="3" spans="1:9" ht="39" x14ac:dyDescent="0.25">
      <c r="A3" s="37" t="s">
        <v>2</v>
      </c>
      <c r="B3" s="50" t="s">
        <v>12</v>
      </c>
      <c r="C3" s="29" t="s">
        <v>113</v>
      </c>
      <c r="D3" s="30" t="s">
        <v>116</v>
      </c>
      <c r="E3" s="30" t="s">
        <v>117</v>
      </c>
      <c r="F3" s="30" t="s">
        <v>8</v>
      </c>
      <c r="G3" s="31" t="s">
        <v>118</v>
      </c>
      <c r="H3" s="31" t="s">
        <v>10</v>
      </c>
      <c r="I3" s="31" t="s">
        <v>108</v>
      </c>
    </row>
    <row r="4" spans="1:9" x14ac:dyDescent="0.25">
      <c r="A4" s="4">
        <v>4101</v>
      </c>
      <c r="B4" t="s">
        <v>13</v>
      </c>
      <c r="C4" s="9">
        <v>176154</v>
      </c>
      <c r="D4" s="12">
        <v>176154</v>
      </c>
      <c r="E4" s="12">
        <v>176154</v>
      </c>
      <c r="F4" s="12">
        <f>SUM(E4-D4)</f>
        <v>0</v>
      </c>
      <c r="G4" s="17">
        <f>SUM(H4*1884)</f>
        <v>176154</v>
      </c>
      <c r="H4" s="39">
        <v>93.5</v>
      </c>
      <c r="I4" s="40"/>
    </row>
    <row r="5" spans="1:9" x14ac:dyDescent="0.25">
      <c r="A5" s="4">
        <v>4102</v>
      </c>
      <c r="B5" t="s">
        <v>14</v>
      </c>
      <c r="C5" s="9">
        <v>341760</v>
      </c>
      <c r="D5" s="12">
        <v>341760</v>
      </c>
      <c r="E5" s="12">
        <v>341760</v>
      </c>
      <c r="F5" s="12">
        <f t="shared" ref="F5:F15" si="0">SUM(E5-D5)</f>
        <v>0</v>
      </c>
      <c r="G5" s="17">
        <v>341760</v>
      </c>
      <c r="H5" s="20"/>
      <c r="I5" s="39">
        <f>SUM(G5/3072)</f>
        <v>111.25</v>
      </c>
    </row>
    <row r="6" spans="1:9" x14ac:dyDescent="0.25">
      <c r="A6" s="4">
        <v>4400</v>
      </c>
      <c r="B6" t="s">
        <v>16</v>
      </c>
      <c r="C6" s="9">
        <v>3500</v>
      </c>
      <c r="D6" s="12">
        <v>4500</v>
      </c>
      <c r="E6" s="12">
        <v>4800</v>
      </c>
      <c r="F6" s="12">
        <f t="shared" si="0"/>
        <v>300</v>
      </c>
      <c r="G6" s="15">
        <v>4200</v>
      </c>
      <c r="H6" s="21">
        <f>SUM(G6/4956)</f>
        <v>0.84745762711864403</v>
      </c>
      <c r="I6" s="39">
        <f>SUM(G6/4956)</f>
        <v>0.84745762711864403</v>
      </c>
    </row>
    <row r="7" spans="1:9" x14ac:dyDescent="0.25">
      <c r="A7" s="4">
        <v>4404</v>
      </c>
      <c r="B7" t="s">
        <v>17</v>
      </c>
      <c r="C7" s="9">
        <v>500</v>
      </c>
      <c r="D7" s="12">
        <v>1800</v>
      </c>
      <c r="E7" s="12">
        <v>1750</v>
      </c>
      <c r="F7" s="12">
        <f t="shared" si="0"/>
        <v>-50</v>
      </c>
      <c r="G7" s="15">
        <v>1500</v>
      </c>
      <c r="H7" s="21">
        <f t="shared" ref="H7:H37" si="1">SUM(G7/4956)</f>
        <v>0.30266343825665859</v>
      </c>
      <c r="I7" s="39">
        <f t="shared" ref="I7:I37" si="2">SUM(G7/4956)</f>
        <v>0.30266343825665859</v>
      </c>
    </row>
    <row r="8" spans="1:9" x14ac:dyDescent="0.25">
      <c r="A8" s="4">
        <v>4405</v>
      </c>
      <c r="B8" t="s">
        <v>111</v>
      </c>
      <c r="C8" s="9">
        <v>0</v>
      </c>
      <c r="D8" s="12">
        <v>0</v>
      </c>
      <c r="E8" s="12">
        <v>140</v>
      </c>
      <c r="F8" s="12">
        <f t="shared" si="0"/>
        <v>140</v>
      </c>
      <c r="G8" s="15">
        <v>0</v>
      </c>
      <c r="H8" s="21"/>
      <c r="I8" s="39"/>
    </row>
    <row r="9" spans="1:9" x14ac:dyDescent="0.25">
      <c r="A9" s="4">
        <v>4500</v>
      </c>
      <c r="B9" t="s">
        <v>20</v>
      </c>
      <c r="C9" s="9">
        <v>3500</v>
      </c>
      <c r="D9" s="12">
        <v>4000</v>
      </c>
      <c r="E9" s="12">
        <v>7950</v>
      </c>
      <c r="F9" s="12">
        <f t="shared" si="0"/>
        <v>3950</v>
      </c>
      <c r="G9" s="15">
        <f>G85</f>
        <v>8500</v>
      </c>
      <c r="H9" s="21">
        <f t="shared" si="1"/>
        <v>1.715092816787732</v>
      </c>
      <c r="I9" s="39">
        <f t="shared" si="2"/>
        <v>1.715092816787732</v>
      </c>
    </row>
    <row r="10" spans="1:9" x14ac:dyDescent="0.25">
      <c r="A10" s="4">
        <v>4501</v>
      </c>
      <c r="B10" t="s">
        <v>21</v>
      </c>
      <c r="C10" s="9">
        <v>71687</v>
      </c>
      <c r="D10" s="12">
        <v>24892</v>
      </c>
      <c r="E10" s="65">
        <v>24436</v>
      </c>
      <c r="F10" s="12">
        <f t="shared" si="0"/>
        <v>-456</v>
      </c>
      <c r="G10" s="17">
        <f>SUM(G91:G100)</f>
        <v>22694</v>
      </c>
      <c r="H10" s="21">
        <f t="shared" si="1"/>
        <v>4.5790960451977405</v>
      </c>
      <c r="I10" s="39">
        <f t="shared" si="2"/>
        <v>4.5790960451977405</v>
      </c>
    </row>
    <row r="11" spans="1:9" x14ac:dyDescent="0.25">
      <c r="A11" s="4">
        <v>4502</v>
      </c>
      <c r="B11" t="s">
        <v>22</v>
      </c>
      <c r="C11" s="9">
        <v>54025</v>
      </c>
      <c r="D11" s="12">
        <v>13931</v>
      </c>
      <c r="E11" s="65">
        <v>0</v>
      </c>
      <c r="F11" s="12">
        <f t="shared" si="0"/>
        <v>-13931</v>
      </c>
      <c r="G11" s="17">
        <f>G101</f>
        <v>35636</v>
      </c>
      <c r="H11" s="22"/>
      <c r="I11" s="39">
        <f>SUM(G11/3072)</f>
        <v>11.600260416666666</v>
      </c>
    </row>
    <row r="12" spans="1:9" x14ac:dyDescent="0.25">
      <c r="A12" s="4">
        <v>1020</v>
      </c>
      <c r="B12" t="s">
        <v>112</v>
      </c>
      <c r="C12" s="9">
        <v>0</v>
      </c>
      <c r="D12" s="64">
        <v>16627</v>
      </c>
      <c r="E12" s="12">
        <v>0</v>
      </c>
      <c r="F12" s="12">
        <f t="shared" si="0"/>
        <v>-16627</v>
      </c>
      <c r="G12" s="17">
        <v>0</v>
      </c>
      <c r="H12" s="21">
        <f t="shared" ref="H12" si="3">SUM(G12/4956)</f>
        <v>0</v>
      </c>
      <c r="I12" s="39">
        <f t="shared" ref="I12" si="4">SUM(G12/4956)</f>
        <v>0</v>
      </c>
    </row>
    <row r="13" spans="1:9" x14ac:dyDescent="0.25">
      <c r="A13" s="4">
        <v>4600</v>
      </c>
      <c r="B13" s="5" t="s">
        <v>23</v>
      </c>
      <c r="C13" s="9">
        <v>1200</v>
      </c>
      <c r="D13" s="12">
        <v>1000</v>
      </c>
      <c r="E13" s="12">
        <v>2100</v>
      </c>
      <c r="F13" s="12">
        <f t="shared" si="0"/>
        <v>1100</v>
      </c>
      <c r="G13" s="15">
        <v>1800</v>
      </c>
      <c r="H13" s="21">
        <f t="shared" si="1"/>
        <v>0.36319612590799033</v>
      </c>
      <c r="I13" s="39">
        <f t="shared" si="2"/>
        <v>0.36319612590799033</v>
      </c>
    </row>
    <row r="14" spans="1:9" x14ac:dyDescent="0.25">
      <c r="A14" s="4">
        <v>4625</v>
      </c>
      <c r="B14" s="5" t="s">
        <v>120</v>
      </c>
      <c r="C14" s="9">
        <v>0</v>
      </c>
      <c r="D14" s="12">
        <v>0</v>
      </c>
      <c r="E14" s="12">
        <v>0</v>
      </c>
      <c r="F14" s="12">
        <f t="shared" si="0"/>
        <v>0</v>
      </c>
      <c r="G14" s="17">
        <v>0</v>
      </c>
      <c r="H14" s="21">
        <f t="shared" si="1"/>
        <v>0</v>
      </c>
      <c r="I14" s="39">
        <f t="shared" si="2"/>
        <v>0</v>
      </c>
    </row>
    <row r="15" spans="1:9" x14ac:dyDescent="0.25">
      <c r="A15" s="4">
        <v>4900</v>
      </c>
      <c r="B15" s="5" t="s">
        <v>123</v>
      </c>
      <c r="C15" s="9">
        <v>600</v>
      </c>
      <c r="D15" s="12">
        <v>0</v>
      </c>
      <c r="E15" s="12">
        <v>150</v>
      </c>
      <c r="F15" s="12">
        <f t="shared" si="0"/>
        <v>150</v>
      </c>
      <c r="G15" s="15">
        <v>0</v>
      </c>
      <c r="H15" s="21">
        <f t="shared" si="1"/>
        <v>0</v>
      </c>
      <c r="I15" s="39">
        <f t="shared" si="2"/>
        <v>0</v>
      </c>
    </row>
    <row r="16" spans="1:9" x14ac:dyDescent="0.25">
      <c r="A16" s="4"/>
      <c r="B16" s="25" t="s">
        <v>26</v>
      </c>
      <c r="C16" s="11">
        <f t="shared" ref="C16:H16" si="5">SUM(C4:C15)</f>
        <v>652926</v>
      </c>
      <c r="D16" s="14">
        <f t="shared" si="5"/>
        <v>584664</v>
      </c>
      <c r="E16" s="14">
        <f t="shared" si="5"/>
        <v>559240</v>
      </c>
      <c r="F16" s="14">
        <f t="shared" si="5"/>
        <v>-25424</v>
      </c>
      <c r="G16" s="19">
        <f t="shared" si="5"/>
        <v>592244</v>
      </c>
      <c r="H16" s="32">
        <f t="shared" si="5"/>
        <v>101.30750605326877</v>
      </c>
      <c r="I16" s="32">
        <f>SUM(I5:I15)</f>
        <v>130.65776646993544</v>
      </c>
    </row>
    <row r="17" spans="1:10" ht="6.75" customHeight="1" x14ac:dyDescent="0.25">
      <c r="A17" s="4"/>
      <c r="B17" s="5"/>
      <c r="C17" s="9"/>
      <c r="D17" s="12"/>
      <c r="E17" s="12"/>
      <c r="F17" s="12"/>
      <c r="G17" s="16"/>
      <c r="H17" s="21"/>
      <c r="I17" s="21"/>
    </row>
    <row r="18" spans="1:10" x14ac:dyDescent="0.25">
      <c r="A18" s="4"/>
      <c r="B18" s="6" t="s">
        <v>27</v>
      </c>
      <c r="C18" s="9"/>
      <c r="D18" s="12"/>
      <c r="E18" s="12"/>
      <c r="F18" s="12"/>
      <c r="G18" s="16"/>
      <c r="H18" s="21"/>
      <c r="I18" s="21"/>
    </row>
    <row r="19" spans="1:10" x14ac:dyDescent="0.25">
      <c r="A19" s="4">
        <v>5100</v>
      </c>
      <c r="B19" s="5" t="s">
        <v>28</v>
      </c>
      <c r="C19" s="9">
        <v>1000</v>
      </c>
      <c r="D19" s="12">
        <v>1000</v>
      </c>
      <c r="E19" s="65">
        <v>1907</v>
      </c>
      <c r="F19" s="12">
        <f t="shared" ref="F19:F29" si="6">SUM(E19-D19)</f>
        <v>907</v>
      </c>
      <c r="G19" s="15">
        <v>500</v>
      </c>
      <c r="H19" s="21">
        <f t="shared" si="1"/>
        <v>0.10088781275221953</v>
      </c>
      <c r="I19" s="21">
        <f t="shared" si="2"/>
        <v>0.10088781275221953</v>
      </c>
    </row>
    <row r="20" spans="1:10" x14ac:dyDescent="0.25">
      <c r="A20" s="4">
        <v>5113</v>
      </c>
      <c r="B20" s="5" t="s">
        <v>30</v>
      </c>
      <c r="C20" s="9">
        <v>11800</v>
      </c>
      <c r="D20" s="12">
        <v>12786</v>
      </c>
      <c r="E20" s="65">
        <v>16407</v>
      </c>
      <c r="F20" s="12">
        <f t="shared" si="6"/>
        <v>3621</v>
      </c>
      <c r="G20" s="15">
        <v>16500</v>
      </c>
      <c r="H20" s="21">
        <f t="shared" si="1"/>
        <v>3.3292978208232444</v>
      </c>
      <c r="I20" s="21">
        <f t="shared" si="2"/>
        <v>3.3292978208232444</v>
      </c>
    </row>
    <row r="21" spans="1:10" x14ac:dyDescent="0.25">
      <c r="A21" s="4">
        <v>5120</v>
      </c>
      <c r="B21" s="5" t="s">
        <v>31</v>
      </c>
      <c r="C21" s="9">
        <v>125</v>
      </c>
      <c r="D21" s="12">
        <v>150</v>
      </c>
      <c r="E21" s="12">
        <v>100</v>
      </c>
      <c r="F21" s="12">
        <f t="shared" si="6"/>
        <v>-50</v>
      </c>
      <c r="G21" s="15">
        <v>125</v>
      </c>
      <c r="H21" s="21">
        <f t="shared" si="1"/>
        <v>2.5221953188054883E-2</v>
      </c>
      <c r="I21" s="21">
        <f t="shared" si="2"/>
        <v>2.5221953188054883E-2</v>
      </c>
    </row>
    <row r="22" spans="1:10" x14ac:dyDescent="0.25">
      <c r="A22" s="4">
        <v>5125</v>
      </c>
      <c r="B22" s="5" t="s">
        <v>32</v>
      </c>
      <c r="C22" s="9">
        <v>950</v>
      </c>
      <c r="D22" s="12">
        <v>1500</v>
      </c>
      <c r="E22" s="12">
        <v>1795</v>
      </c>
      <c r="F22" s="12">
        <f t="shared" si="6"/>
        <v>295</v>
      </c>
      <c r="G22" s="15">
        <v>1800</v>
      </c>
      <c r="H22" s="21">
        <f t="shared" si="1"/>
        <v>0.36319612590799033</v>
      </c>
      <c r="I22" s="21">
        <f t="shared" si="2"/>
        <v>0.36319612590799033</v>
      </c>
    </row>
    <row r="23" spans="1:10" x14ac:dyDescent="0.25">
      <c r="A23" s="4">
        <v>5126</v>
      </c>
      <c r="B23" s="5" t="s">
        <v>33</v>
      </c>
      <c r="C23" s="9">
        <v>250</v>
      </c>
      <c r="D23" s="12">
        <v>0</v>
      </c>
      <c r="E23" s="12">
        <v>0</v>
      </c>
      <c r="F23" s="12">
        <f t="shared" si="6"/>
        <v>0</v>
      </c>
      <c r="G23" s="15">
        <v>150</v>
      </c>
      <c r="H23" s="21">
        <f t="shared" si="1"/>
        <v>3.026634382566586E-2</v>
      </c>
      <c r="I23" s="21">
        <f t="shared" si="2"/>
        <v>3.026634382566586E-2</v>
      </c>
    </row>
    <row r="24" spans="1:10" x14ac:dyDescent="0.25">
      <c r="A24" s="4">
        <v>5127</v>
      </c>
      <c r="B24" s="5" t="s">
        <v>34</v>
      </c>
      <c r="C24" s="9">
        <v>850</v>
      </c>
      <c r="D24" s="12">
        <v>850</v>
      </c>
      <c r="E24" s="12">
        <v>810</v>
      </c>
      <c r="F24" s="12">
        <f t="shared" si="6"/>
        <v>-40</v>
      </c>
      <c r="G24" s="15">
        <v>500</v>
      </c>
      <c r="H24" s="21">
        <f t="shared" si="1"/>
        <v>0.10088781275221953</v>
      </c>
      <c r="I24" s="21">
        <f t="shared" si="2"/>
        <v>0.10088781275221953</v>
      </c>
    </row>
    <row r="25" spans="1:10" x14ac:dyDescent="0.25">
      <c r="A25" s="4">
        <v>5128</v>
      </c>
      <c r="B25" s="5" t="s">
        <v>35</v>
      </c>
      <c r="C25" s="9">
        <v>3400</v>
      </c>
      <c r="D25" s="12">
        <v>4000</v>
      </c>
      <c r="E25" s="12">
        <v>3690</v>
      </c>
      <c r="F25" s="12">
        <f t="shared" si="6"/>
        <v>-310</v>
      </c>
      <c r="G25" s="15">
        <v>3400</v>
      </c>
      <c r="H25" s="21">
        <f t="shared" si="1"/>
        <v>0.68603712671509287</v>
      </c>
      <c r="I25" s="21">
        <f t="shared" si="2"/>
        <v>0.68603712671509287</v>
      </c>
    </row>
    <row r="26" spans="1:10" x14ac:dyDescent="0.25">
      <c r="A26" s="4">
        <v>5132</v>
      </c>
      <c r="B26" s="5" t="s">
        <v>36</v>
      </c>
      <c r="C26" s="9">
        <v>2000</v>
      </c>
      <c r="D26" s="12">
        <v>3000</v>
      </c>
      <c r="E26" s="12">
        <v>2275</v>
      </c>
      <c r="F26" s="12">
        <f t="shared" si="6"/>
        <v>-725</v>
      </c>
      <c r="G26" s="15">
        <v>2200</v>
      </c>
      <c r="H26" s="21">
        <f t="shared" si="1"/>
        <v>0.44390637610976597</v>
      </c>
      <c r="I26" s="21">
        <f t="shared" si="2"/>
        <v>0.44390637610976597</v>
      </c>
    </row>
    <row r="27" spans="1:10" x14ac:dyDescent="0.25">
      <c r="A27" s="4">
        <v>5137</v>
      </c>
      <c r="B27" s="5" t="s">
        <v>37</v>
      </c>
      <c r="C27" s="9">
        <v>600</v>
      </c>
      <c r="D27" s="12">
        <v>0</v>
      </c>
      <c r="E27" s="12">
        <v>0</v>
      </c>
      <c r="F27" s="12">
        <f t="shared" si="6"/>
        <v>0</v>
      </c>
      <c r="G27" s="15">
        <v>0</v>
      </c>
      <c r="H27" s="21">
        <f t="shared" si="1"/>
        <v>0</v>
      </c>
      <c r="I27" s="21">
        <f t="shared" si="2"/>
        <v>0</v>
      </c>
    </row>
    <row r="28" spans="1:10" x14ac:dyDescent="0.25">
      <c r="A28" s="4">
        <v>5142</v>
      </c>
      <c r="B28" s="5" t="s">
        <v>38</v>
      </c>
      <c r="C28" s="9">
        <v>400</v>
      </c>
      <c r="D28" s="12">
        <v>450</v>
      </c>
      <c r="E28" s="12">
        <v>390</v>
      </c>
      <c r="F28" s="12">
        <f t="shared" si="6"/>
        <v>-60</v>
      </c>
      <c r="G28" s="15">
        <v>400</v>
      </c>
      <c r="H28" s="21">
        <f t="shared" si="1"/>
        <v>8.0710250201775621E-2</v>
      </c>
      <c r="I28" s="21">
        <f t="shared" si="2"/>
        <v>8.0710250201775621E-2</v>
      </c>
    </row>
    <row r="29" spans="1:10" x14ac:dyDescent="0.25">
      <c r="A29" s="4">
        <v>5199</v>
      </c>
      <c r="B29" s="5" t="s">
        <v>102</v>
      </c>
      <c r="C29" s="9">
        <v>0</v>
      </c>
      <c r="D29" s="12">
        <v>0</v>
      </c>
      <c r="E29" s="12">
        <v>0</v>
      </c>
      <c r="F29" s="12">
        <f t="shared" si="6"/>
        <v>0</v>
      </c>
      <c r="G29" s="15">
        <v>100</v>
      </c>
      <c r="H29" s="21">
        <f t="shared" si="1"/>
        <v>2.0177562550443905E-2</v>
      </c>
      <c r="I29" s="21">
        <f t="shared" si="2"/>
        <v>2.0177562550443905E-2</v>
      </c>
      <c r="J29" t="s">
        <v>119</v>
      </c>
    </row>
    <row r="30" spans="1:10" ht="8.25" customHeight="1" x14ac:dyDescent="0.25">
      <c r="B30" s="5"/>
      <c r="C30" s="9"/>
      <c r="D30" s="12"/>
      <c r="E30" s="12"/>
      <c r="F30" s="12"/>
      <c r="G30" s="16"/>
      <c r="H30" s="21"/>
      <c r="I30" s="21"/>
    </row>
    <row r="31" spans="1:10" x14ac:dyDescent="0.25">
      <c r="B31" s="6" t="s">
        <v>40</v>
      </c>
      <c r="C31" s="9"/>
      <c r="D31" s="12"/>
      <c r="E31" s="12"/>
      <c r="F31" s="12"/>
      <c r="G31" s="18"/>
      <c r="H31" s="21"/>
      <c r="I31" s="21"/>
    </row>
    <row r="32" spans="1:10" x14ac:dyDescent="0.25">
      <c r="A32" s="4">
        <v>5200</v>
      </c>
      <c r="B32" s="5" t="s">
        <v>41</v>
      </c>
      <c r="C32" s="9">
        <v>2000</v>
      </c>
      <c r="D32" s="12">
        <v>2300</v>
      </c>
      <c r="E32" s="12">
        <v>3102</v>
      </c>
      <c r="F32" s="12">
        <f t="shared" ref="F32:F37" si="7">SUM(E32-D32)</f>
        <v>802</v>
      </c>
      <c r="G32" s="15">
        <v>2800</v>
      </c>
      <c r="H32" s="21">
        <f t="shared" si="1"/>
        <v>0.56497175141242939</v>
      </c>
      <c r="I32" s="21">
        <f t="shared" si="2"/>
        <v>0.56497175141242939</v>
      </c>
    </row>
    <row r="33" spans="1:9" x14ac:dyDescent="0.25">
      <c r="A33" s="4">
        <v>5210</v>
      </c>
      <c r="B33" s="5" t="s">
        <v>42</v>
      </c>
      <c r="C33" s="9">
        <v>77336</v>
      </c>
      <c r="D33" s="12">
        <v>79269</v>
      </c>
      <c r="E33" s="12">
        <v>79269</v>
      </c>
      <c r="F33" s="12">
        <f t="shared" si="7"/>
        <v>0</v>
      </c>
      <c r="G33" s="15">
        <v>81648</v>
      </c>
      <c r="H33" s="21">
        <f t="shared" si="1"/>
        <v>16.474576271186439</v>
      </c>
      <c r="I33" s="21">
        <f t="shared" si="2"/>
        <v>16.474576271186439</v>
      </c>
    </row>
    <row r="34" spans="1:9" x14ac:dyDescent="0.25">
      <c r="A34" s="4">
        <v>5212</v>
      </c>
      <c r="B34" s="5" t="s">
        <v>105</v>
      </c>
      <c r="C34" s="9">
        <v>7650</v>
      </c>
      <c r="D34" s="12">
        <v>2500</v>
      </c>
      <c r="E34" s="12">
        <v>1000</v>
      </c>
      <c r="F34" s="12">
        <f t="shared" si="7"/>
        <v>-1500</v>
      </c>
      <c r="G34" s="15">
        <v>1000</v>
      </c>
      <c r="H34" s="21">
        <f t="shared" ref="H34" si="8">SUM(G34/4956)</f>
        <v>0.20177562550443906</v>
      </c>
      <c r="I34" s="21">
        <f t="shared" ref="I34" si="9">SUM(G34/4956)</f>
        <v>0.20177562550443906</v>
      </c>
    </row>
    <row r="35" spans="1:9" x14ac:dyDescent="0.25">
      <c r="A35" s="4">
        <v>5220</v>
      </c>
      <c r="B35" s="5" t="s">
        <v>43</v>
      </c>
      <c r="C35" s="9">
        <v>5000</v>
      </c>
      <c r="D35" s="12">
        <v>5000</v>
      </c>
      <c r="E35" s="12">
        <v>3750</v>
      </c>
      <c r="F35" s="12">
        <f t="shared" si="7"/>
        <v>-1250</v>
      </c>
      <c r="G35" s="15">
        <v>2500</v>
      </c>
      <c r="H35" s="21">
        <f t="shared" si="1"/>
        <v>0.50443906376109771</v>
      </c>
      <c r="I35" s="21">
        <f t="shared" si="2"/>
        <v>0.50443906376109771</v>
      </c>
    </row>
    <row r="36" spans="1:9" x14ac:dyDescent="0.25">
      <c r="A36" s="4">
        <v>5221</v>
      </c>
      <c r="B36" s="5" t="s">
        <v>44</v>
      </c>
      <c r="C36" s="9">
        <v>7500</v>
      </c>
      <c r="D36" s="12">
        <v>7500</v>
      </c>
      <c r="E36" s="12">
        <v>2660</v>
      </c>
      <c r="F36" s="12">
        <f t="shared" si="7"/>
        <v>-4840</v>
      </c>
      <c r="G36" s="15">
        <v>4000</v>
      </c>
      <c r="H36" s="21">
        <f t="shared" si="1"/>
        <v>0.80710250201775624</v>
      </c>
      <c r="I36" s="21">
        <f t="shared" si="2"/>
        <v>0.80710250201775624</v>
      </c>
    </row>
    <row r="37" spans="1:9" x14ac:dyDescent="0.25">
      <c r="A37" s="4">
        <v>5410</v>
      </c>
      <c r="B37" s="5" t="s">
        <v>101</v>
      </c>
      <c r="C37" s="9">
        <v>500</v>
      </c>
      <c r="D37" s="12">
        <v>800</v>
      </c>
      <c r="E37" s="65">
        <v>815</v>
      </c>
      <c r="F37" s="12">
        <f t="shared" si="7"/>
        <v>15</v>
      </c>
      <c r="G37" s="15">
        <v>500</v>
      </c>
      <c r="H37" s="21">
        <f t="shared" si="1"/>
        <v>0.10088781275221953</v>
      </c>
      <c r="I37" s="21">
        <f t="shared" si="2"/>
        <v>0.10088781275221953</v>
      </c>
    </row>
    <row r="38" spans="1:9" ht="8.25" customHeight="1" x14ac:dyDescent="0.25">
      <c r="B38" s="5"/>
      <c r="C38" s="9"/>
      <c r="D38" s="12"/>
      <c r="E38" s="12"/>
      <c r="F38" s="12"/>
      <c r="G38" s="17"/>
      <c r="H38" s="23"/>
      <c r="I38" s="23"/>
    </row>
    <row r="39" spans="1:9" x14ac:dyDescent="0.25">
      <c r="B39" s="6" t="s">
        <v>45</v>
      </c>
      <c r="C39" s="9"/>
      <c r="D39" s="12"/>
      <c r="E39" s="12"/>
      <c r="F39" s="12"/>
      <c r="G39" s="17"/>
      <c r="H39" s="21"/>
      <c r="I39" s="21"/>
    </row>
    <row r="40" spans="1:9" x14ac:dyDescent="0.25">
      <c r="A40" s="4">
        <v>7500</v>
      </c>
      <c r="B40" s="5" t="s">
        <v>46</v>
      </c>
      <c r="C40" s="9">
        <v>34000</v>
      </c>
      <c r="D40" s="12">
        <v>32950</v>
      </c>
      <c r="E40" s="12">
        <v>32950</v>
      </c>
      <c r="F40" s="12">
        <f t="shared" ref="F40:F50" si="10">SUM(E40-D40)</f>
        <v>0</v>
      </c>
      <c r="G40" s="15">
        <v>34950</v>
      </c>
      <c r="H40" s="21">
        <f t="shared" ref="H40:H50" si="11">SUM(G40/4956)</f>
        <v>7.0520581113801457</v>
      </c>
      <c r="I40" s="21">
        <f t="shared" ref="I40:I50" si="12">SUM(G40/4956)</f>
        <v>7.0520581113801457</v>
      </c>
    </row>
    <row r="41" spans="1:9" x14ac:dyDescent="0.25">
      <c r="A41" s="4">
        <v>7530</v>
      </c>
      <c r="B41" s="5" t="s">
        <v>47</v>
      </c>
      <c r="C41" s="9">
        <v>1000</v>
      </c>
      <c r="D41" s="12">
        <v>1500</v>
      </c>
      <c r="E41" s="65">
        <v>1500</v>
      </c>
      <c r="F41" s="12">
        <f t="shared" si="10"/>
        <v>0</v>
      </c>
      <c r="G41" s="15">
        <v>2500</v>
      </c>
      <c r="H41" s="21">
        <f t="shared" si="11"/>
        <v>0.50443906376109771</v>
      </c>
      <c r="I41" s="21">
        <f t="shared" si="12"/>
        <v>0.50443906376109771</v>
      </c>
    </row>
    <row r="42" spans="1:9" x14ac:dyDescent="0.25">
      <c r="A42" s="47">
        <v>5525</v>
      </c>
      <c r="B42" s="5" t="s">
        <v>48</v>
      </c>
      <c r="C42" s="9">
        <v>500</v>
      </c>
      <c r="D42" s="12">
        <v>1000</v>
      </c>
      <c r="E42" s="65">
        <v>3495</v>
      </c>
      <c r="F42" s="12">
        <f t="shared" si="10"/>
        <v>2495</v>
      </c>
      <c r="G42" s="15">
        <v>1000</v>
      </c>
      <c r="H42" s="21">
        <f t="shared" si="11"/>
        <v>0.20177562550443906</v>
      </c>
      <c r="I42" s="21">
        <f t="shared" si="12"/>
        <v>0.20177562550443906</v>
      </c>
    </row>
    <row r="43" spans="1:9" x14ac:dyDescent="0.25">
      <c r="A43" s="4">
        <v>7512</v>
      </c>
      <c r="B43" s="5" t="s">
        <v>49</v>
      </c>
      <c r="C43" s="9">
        <v>2200</v>
      </c>
      <c r="D43" s="12">
        <v>2200</v>
      </c>
      <c r="E43" s="12">
        <v>1650</v>
      </c>
      <c r="F43" s="12">
        <f t="shared" si="10"/>
        <v>-550</v>
      </c>
      <c r="G43" s="15">
        <v>2000</v>
      </c>
      <c r="H43" s="21">
        <f t="shared" si="11"/>
        <v>0.40355125100887812</v>
      </c>
      <c r="I43" s="21">
        <f t="shared" si="12"/>
        <v>0.40355125100887812</v>
      </c>
    </row>
    <row r="44" spans="1:9" x14ac:dyDescent="0.25">
      <c r="A44" s="4">
        <v>7564</v>
      </c>
      <c r="B44" s="5" t="s">
        <v>50</v>
      </c>
      <c r="C44" s="9">
        <v>1975</v>
      </c>
      <c r="D44" s="12">
        <v>2100</v>
      </c>
      <c r="E44" s="65">
        <v>2180</v>
      </c>
      <c r="F44" s="12">
        <f t="shared" si="10"/>
        <v>80</v>
      </c>
      <c r="G44" s="15">
        <v>2180</v>
      </c>
      <c r="H44" s="21">
        <f t="shared" si="11"/>
        <v>0.43987086359967714</v>
      </c>
      <c r="I44" s="21">
        <f t="shared" si="12"/>
        <v>0.43987086359967714</v>
      </c>
    </row>
    <row r="45" spans="1:9" x14ac:dyDescent="0.25">
      <c r="A45" s="4">
        <v>7030</v>
      </c>
      <c r="B45" s="5" t="s">
        <v>51</v>
      </c>
      <c r="C45" s="9">
        <v>4300</v>
      </c>
      <c r="D45" s="12">
        <v>7680</v>
      </c>
      <c r="E45" s="12">
        <v>7845</v>
      </c>
      <c r="F45" s="12">
        <f t="shared" si="10"/>
        <v>165</v>
      </c>
      <c r="G45" s="15">
        <v>7900</v>
      </c>
      <c r="H45" s="21">
        <f t="shared" si="11"/>
        <v>1.5940274414850686</v>
      </c>
      <c r="I45" s="21">
        <f t="shared" si="12"/>
        <v>1.5940274414850686</v>
      </c>
    </row>
    <row r="46" spans="1:9" x14ac:dyDescent="0.25">
      <c r="A46" s="4">
        <v>7051</v>
      </c>
      <c r="B46" s="5" t="s">
        <v>52</v>
      </c>
      <c r="C46" s="9">
        <v>25000</v>
      </c>
      <c r="D46" s="12">
        <v>25000</v>
      </c>
      <c r="E46" s="12">
        <v>22110</v>
      </c>
      <c r="F46" s="12">
        <f t="shared" si="10"/>
        <v>-2890</v>
      </c>
      <c r="G46" s="15">
        <v>22500</v>
      </c>
      <c r="H46" s="21">
        <f t="shared" si="11"/>
        <v>4.539951573849879</v>
      </c>
      <c r="I46" s="21">
        <f t="shared" si="12"/>
        <v>4.539951573849879</v>
      </c>
    </row>
    <row r="47" spans="1:9" x14ac:dyDescent="0.25">
      <c r="A47" s="4">
        <v>5560</v>
      </c>
      <c r="B47" s="5" t="s">
        <v>53</v>
      </c>
      <c r="C47" s="9">
        <v>2500</v>
      </c>
      <c r="D47" s="12">
        <v>5000</v>
      </c>
      <c r="E47" s="12">
        <v>4500</v>
      </c>
      <c r="F47" s="12">
        <f t="shared" si="10"/>
        <v>-500</v>
      </c>
      <c r="G47" s="15">
        <v>3500</v>
      </c>
      <c r="H47" s="21">
        <f t="shared" si="11"/>
        <v>0.70621468926553677</v>
      </c>
      <c r="I47" s="21">
        <f t="shared" si="12"/>
        <v>0.70621468926553677</v>
      </c>
    </row>
    <row r="48" spans="1:9" x14ac:dyDescent="0.25">
      <c r="A48" s="4">
        <v>7199</v>
      </c>
      <c r="B48" s="5" t="s">
        <v>54</v>
      </c>
      <c r="C48" s="9">
        <v>1500</v>
      </c>
      <c r="D48" s="12">
        <v>2000</v>
      </c>
      <c r="E48" s="12">
        <v>720</v>
      </c>
      <c r="F48" s="12">
        <f t="shared" si="10"/>
        <v>-1280</v>
      </c>
      <c r="G48" s="15">
        <v>1000</v>
      </c>
      <c r="H48" s="21">
        <f t="shared" si="11"/>
        <v>0.20177562550443906</v>
      </c>
      <c r="I48" s="21">
        <f t="shared" si="12"/>
        <v>0.20177562550443906</v>
      </c>
    </row>
    <row r="49" spans="1:10" x14ac:dyDescent="0.25">
      <c r="A49" s="4">
        <v>7041</v>
      </c>
      <c r="B49" s="5" t="s">
        <v>55</v>
      </c>
      <c r="C49" s="9">
        <v>0</v>
      </c>
      <c r="D49" s="12">
        <v>0</v>
      </c>
      <c r="E49" s="12">
        <v>0</v>
      </c>
      <c r="F49" s="12">
        <f t="shared" si="10"/>
        <v>0</v>
      </c>
      <c r="G49" s="15">
        <v>500</v>
      </c>
      <c r="H49" s="21">
        <f t="shared" si="11"/>
        <v>0.10088781275221953</v>
      </c>
      <c r="I49" s="21">
        <f t="shared" si="12"/>
        <v>0.10088781275221953</v>
      </c>
    </row>
    <row r="50" spans="1:10" x14ac:dyDescent="0.25">
      <c r="A50" s="4">
        <v>7020</v>
      </c>
      <c r="B50" s="54" t="s">
        <v>56</v>
      </c>
      <c r="C50" s="57">
        <v>934</v>
      </c>
      <c r="D50" s="55">
        <v>700</v>
      </c>
      <c r="E50" s="55">
        <v>340</v>
      </c>
      <c r="F50" s="12">
        <f t="shared" si="10"/>
        <v>-360</v>
      </c>
      <c r="G50" s="15">
        <v>400</v>
      </c>
      <c r="H50" s="56">
        <f t="shared" si="11"/>
        <v>8.0710250201775621E-2</v>
      </c>
      <c r="I50" s="56">
        <f t="shared" si="12"/>
        <v>8.0710250201775621E-2</v>
      </c>
    </row>
    <row r="51" spans="1:10" ht="7.5" customHeight="1" x14ac:dyDescent="0.25">
      <c r="D51" s="59"/>
      <c r="E51" s="60"/>
      <c r="F51" s="60"/>
      <c r="G51" s="62"/>
      <c r="H51" s="61"/>
      <c r="I51" s="61"/>
      <c r="J51" s="63"/>
    </row>
    <row r="52" spans="1:10" x14ac:dyDescent="0.25">
      <c r="B52" s="6" t="s">
        <v>57</v>
      </c>
      <c r="C52" s="58"/>
      <c r="D52" s="12"/>
      <c r="E52" s="12"/>
      <c r="F52" s="12"/>
      <c r="G52" s="15"/>
      <c r="H52" s="21"/>
      <c r="I52" s="21"/>
    </row>
    <row r="53" spans="1:10" x14ac:dyDescent="0.25">
      <c r="A53" s="4">
        <v>5310</v>
      </c>
      <c r="B53" s="5" t="s">
        <v>58</v>
      </c>
      <c r="C53" s="9">
        <v>11500</v>
      </c>
      <c r="D53" s="12">
        <v>12049</v>
      </c>
      <c r="E53" s="12">
        <v>12049</v>
      </c>
      <c r="F53" s="12">
        <f>SUM(E53-D53)</f>
        <v>0</v>
      </c>
      <c r="G53" s="17">
        <v>14000</v>
      </c>
      <c r="H53" s="21">
        <f>SUM(G53/4956)</f>
        <v>2.8248587570621471</v>
      </c>
      <c r="I53" s="21">
        <f>SUM(G53/4956)</f>
        <v>2.8248587570621471</v>
      </c>
    </row>
    <row r="54" spans="1:10" ht="9" customHeight="1" x14ac:dyDescent="0.25">
      <c r="B54" s="5"/>
      <c r="C54" s="9"/>
      <c r="D54" s="12"/>
      <c r="E54" s="12"/>
      <c r="F54" s="12"/>
      <c r="G54" s="17"/>
      <c r="H54" s="21"/>
      <c r="I54" s="21"/>
    </row>
    <row r="55" spans="1:10" x14ac:dyDescent="0.25">
      <c r="B55" s="6" t="s">
        <v>59</v>
      </c>
      <c r="C55" s="9"/>
      <c r="D55" s="12"/>
      <c r="E55" s="12"/>
      <c r="F55" s="12"/>
      <c r="G55" s="17"/>
      <c r="H55" s="21"/>
      <c r="I55" s="21"/>
    </row>
    <row r="56" spans="1:10" x14ac:dyDescent="0.25">
      <c r="A56" s="4">
        <v>5405</v>
      </c>
      <c r="B56" s="5" t="s">
        <v>60</v>
      </c>
      <c r="C56" s="9">
        <v>10000</v>
      </c>
      <c r="D56" s="12">
        <v>8500</v>
      </c>
      <c r="E56" s="12">
        <v>7970</v>
      </c>
      <c r="F56" s="12">
        <f t="shared" ref="F56:F73" si="13">SUM(E56-D56)</f>
        <v>-530</v>
      </c>
      <c r="G56" s="15">
        <v>8200</v>
      </c>
      <c r="H56" s="21">
        <f>SUM(G56/4956)</f>
        <v>1.6545601291364003</v>
      </c>
      <c r="I56" s="21">
        <f>SUM(G56/4956)</f>
        <v>1.6545601291364003</v>
      </c>
    </row>
    <row r="57" spans="1:10" x14ac:dyDescent="0.25">
      <c r="A57" s="4">
        <v>6165</v>
      </c>
      <c r="B57" s="5" t="s">
        <v>61</v>
      </c>
      <c r="C57" s="9">
        <v>500</v>
      </c>
      <c r="D57" s="12">
        <v>500</v>
      </c>
      <c r="E57" s="12">
        <v>250</v>
      </c>
      <c r="F57" s="12">
        <f t="shared" si="13"/>
        <v>-250</v>
      </c>
      <c r="G57" s="15">
        <v>500</v>
      </c>
      <c r="H57" s="21">
        <f>SUM(G57/4956)</f>
        <v>0.10088781275221953</v>
      </c>
      <c r="I57" s="21">
        <f>SUM(G57/4956)</f>
        <v>0.10088781275221953</v>
      </c>
    </row>
    <row r="58" spans="1:10" x14ac:dyDescent="0.25">
      <c r="A58" s="4">
        <v>5811</v>
      </c>
      <c r="B58" s="5" t="s">
        <v>62</v>
      </c>
      <c r="C58" s="9">
        <v>10000</v>
      </c>
      <c r="D58" s="12">
        <v>10500</v>
      </c>
      <c r="E58" s="12">
        <v>9640</v>
      </c>
      <c r="F58" s="12">
        <f t="shared" si="13"/>
        <v>-860</v>
      </c>
      <c r="G58" s="15">
        <v>11000</v>
      </c>
      <c r="H58" s="21">
        <f>SUM(G58/4956)</f>
        <v>2.2195318805488298</v>
      </c>
      <c r="I58" s="21">
        <f>SUM(G58/4956)</f>
        <v>2.2195318805488298</v>
      </c>
    </row>
    <row r="59" spans="1:10" x14ac:dyDescent="0.25">
      <c r="A59" s="4">
        <v>6125</v>
      </c>
      <c r="B59" s="5" t="s">
        <v>63</v>
      </c>
      <c r="C59" s="9">
        <v>71500</v>
      </c>
      <c r="D59" s="12">
        <v>68598</v>
      </c>
      <c r="E59" s="12">
        <v>68598</v>
      </c>
      <c r="F59" s="12">
        <f t="shared" si="13"/>
        <v>0</v>
      </c>
      <c r="G59" s="15">
        <v>68598</v>
      </c>
      <c r="H59" s="21">
        <f>SUM(G59/4956)</f>
        <v>13.841404358353511</v>
      </c>
      <c r="I59" s="21">
        <f>SUM(G59/4956)</f>
        <v>13.841404358353511</v>
      </c>
    </row>
    <row r="60" spans="1:10" x14ac:dyDescent="0.25">
      <c r="A60" s="4">
        <v>6127</v>
      </c>
      <c r="B60" s="5" t="s">
        <v>64</v>
      </c>
      <c r="C60" s="9">
        <v>5000</v>
      </c>
      <c r="D60" s="12">
        <v>2000</v>
      </c>
      <c r="E60" s="65">
        <v>240</v>
      </c>
      <c r="F60" s="12">
        <f t="shared" si="13"/>
        <v>-1760</v>
      </c>
      <c r="G60" s="15">
        <v>2000</v>
      </c>
      <c r="H60" s="21">
        <f t="shared" ref="H60:H73" si="14">SUM(G60/4956)</f>
        <v>0.40355125100887812</v>
      </c>
      <c r="I60" s="21">
        <f t="shared" ref="I60:I73" si="15">SUM(G60/4956)</f>
        <v>0.40355125100887812</v>
      </c>
    </row>
    <row r="61" spans="1:10" x14ac:dyDescent="0.25">
      <c r="A61" s="4">
        <v>6131</v>
      </c>
      <c r="B61" s="5" t="s">
        <v>114</v>
      </c>
      <c r="C61" s="9">
        <v>5000</v>
      </c>
      <c r="D61" s="12">
        <v>5000</v>
      </c>
      <c r="E61" s="65">
        <v>5000</v>
      </c>
      <c r="F61" s="12">
        <f t="shared" si="13"/>
        <v>0</v>
      </c>
      <c r="G61" s="15">
        <v>5000</v>
      </c>
      <c r="H61" s="21">
        <f t="shared" si="14"/>
        <v>1.0088781275221954</v>
      </c>
      <c r="I61" s="21">
        <f t="shared" si="15"/>
        <v>1.0088781275221954</v>
      </c>
    </row>
    <row r="62" spans="1:10" x14ac:dyDescent="0.25">
      <c r="A62" s="47">
        <v>6001</v>
      </c>
      <c r="B62" s="48" t="s">
        <v>104</v>
      </c>
      <c r="C62" s="9">
        <v>8590</v>
      </c>
      <c r="D62" s="12">
        <v>0</v>
      </c>
      <c r="E62" s="12">
        <v>0</v>
      </c>
      <c r="F62" s="12">
        <f t="shared" si="13"/>
        <v>0</v>
      </c>
      <c r="G62" s="15">
        <v>0</v>
      </c>
      <c r="H62" s="21">
        <f>SUM(G62/4956)</f>
        <v>0</v>
      </c>
      <c r="I62" s="21">
        <f>SUM(G62/4956)</f>
        <v>0</v>
      </c>
    </row>
    <row r="63" spans="1:10" x14ac:dyDescent="0.25">
      <c r="A63" s="4">
        <v>6129</v>
      </c>
      <c r="B63" s="5" t="s">
        <v>103</v>
      </c>
      <c r="C63" s="9">
        <v>2200</v>
      </c>
      <c r="D63" s="12">
        <v>5000</v>
      </c>
      <c r="E63" s="65">
        <v>5000</v>
      </c>
      <c r="F63" s="12">
        <f t="shared" si="13"/>
        <v>0</v>
      </c>
      <c r="G63" s="15">
        <v>5000</v>
      </c>
      <c r="H63" s="21">
        <f t="shared" si="14"/>
        <v>1.0088781275221954</v>
      </c>
      <c r="I63" s="21">
        <f t="shared" si="15"/>
        <v>1.0088781275221954</v>
      </c>
    </row>
    <row r="64" spans="1:10" x14ac:dyDescent="0.25">
      <c r="A64" s="4">
        <v>6134</v>
      </c>
      <c r="B64" s="5" t="s">
        <v>68</v>
      </c>
      <c r="C64" s="9">
        <v>1500</v>
      </c>
      <c r="D64" s="12">
        <v>1500</v>
      </c>
      <c r="E64" s="65">
        <v>2024</v>
      </c>
      <c r="F64" s="12">
        <f t="shared" si="13"/>
        <v>524</v>
      </c>
      <c r="G64" s="15">
        <v>2000</v>
      </c>
      <c r="H64" s="21">
        <f t="shared" si="14"/>
        <v>0.40355125100887812</v>
      </c>
      <c r="I64" s="21">
        <f t="shared" si="15"/>
        <v>0.40355125100887812</v>
      </c>
    </row>
    <row r="65" spans="1:9" x14ac:dyDescent="0.25">
      <c r="A65" s="4">
        <v>6128</v>
      </c>
      <c r="B65" s="5" t="s">
        <v>69</v>
      </c>
      <c r="C65" s="9">
        <v>1500</v>
      </c>
      <c r="D65" s="12">
        <v>5500</v>
      </c>
      <c r="E65" s="65">
        <v>9985</v>
      </c>
      <c r="F65" s="12">
        <f t="shared" si="13"/>
        <v>4485</v>
      </c>
      <c r="G65" s="17">
        <v>5500</v>
      </c>
      <c r="H65" s="21">
        <f t="shared" si="14"/>
        <v>1.1097659402744149</v>
      </c>
      <c r="I65" s="21">
        <f t="shared" si="15"/>
        <v>1.1097659402744149</v>
      </c>
    </row>
    <row r="66" spans="1:9" x14ac:dyDescent="0.25">
      <c r="A66" s="4">
        <v>6133</v>
      </c>
      <c r="B66" s="5" t="s">
        <v>70</v>
      </c>
      <c r="C66" s="9">
        <v>1000</v>
      </c>
      <c r="D66" s="12">
        <v>1000</v>
      </c>
      <c r="E66" s="65">
        <v>1040</v>
      </c>
      <c r="F66" s="12">
        <f t="shared" si="13"/>
        <v>40</v>
      </c>
      <c r="G66" s="17">
        <v>1000</v>
      </c>
      <c r="H66" s="21">
        <f t="shared" si="14"/>
        <v>0.20177562550443906</v>
      </c>
      <c r="I66" s="21">
        <f t="shared" si="15"/>
        <v>0.20177562550443906</v>
      </c>
    </row>
    <row r="67" spans="1:9" x14ac:dyDescent="0.25">
      <c r="A67" s="4">
        <v>8030</v>
      </c>
      <c r="B67" s="5" t="s">
        <v>71</v>
      </c>
      <c r="C67" s="9">
        <v>500</v>
      </c>
      <c r="D67" s="12">
        <v>1000</v>
      </c>
      <c r="E67" s="65">
        <v>750</v>
      </c>
      <c r="F67" s="12">
        <f t="shared" si="13"/>
        <v>-250</v>
      </c>
      <c r="G67" s="17">
        <v>750</v>
      </c>
      <c r="H67" s="21">
        <f t="shared" si="14"/>
        <v>0.1513317191283293</v>
      </c>
      <c r="I67" s="21">
        <f t="shared" si="15"/>
        <v>0.1513317191283293</v>
      </c>
    </row>
    <row r="68" spans="1:9" x14ac:dyDescent="0.25">
      <c r="A68" s="4">
        <v>8050</v>
      </c>
      <c r="B68" s="5" t="s">
        <v>72</v>
      </c>
      <c r="C68" s="9">
        <v>500</v>
      </c>
      <c r="D68" s="12">
        <v>500</v>
      </c>
      <c r="E68" s="65">
        <v>200</v>
      </c>
      <c r="F68" s="12">
        <f t="shared" si="13"/>
        <v>-300</v>
      </c>
      <c r="G68" s="17">
        <v>500</v>
      </c>
      <c r="H68" s="21">
        <f t="shared" si="14"/>
        <v>0.10088781275221953</v>
      </c>
      <c r="I68" s="21">
        <f t="shared" si="15"/>
        <v>0.10088781275221953</v>
      </c>
    </row>
    <row r="69" spans="1:9" x14ac:dyDescent="0.25">
      <c r="A69" s="4">
        <v>6140</v>
      </c>
      <c r="B69" s="5" t="s">
        <v>73</v>
      </c>
      <c r="C69" s="9">
        <v>10500</v>
      </c>
      <c r="D69" s="12">
        <v>10500</v>
      </c>
      <c r="E69" s="65">
        <v>5550</v>
      </c>
      <c r="F69" s="12">
        <f t="shared" si="13"/>
        <v>-4950</v>
      </c>
      <c r="G69" s="17">
        <v>6900</v>
      </c>
      <c r="H69" s="21">
        <f t="shared" si="14"/>
        <v>1.3922518159806296</v>
      </c>
      <c r="I69" s="21">
        <f t="shared" si="15"/>
        <v>1.3922518159806296</v>
      </c>
    </row>
    <row r="70" spans="1:9" x14ac:dyDescent="0.25">
      <c r="A70" s="4">
        <v>6055</v>
      </c>
      <c r="B70" s="5" t="s">
        <v>74</v>
      </c>
      <c r="C70" s="9">
        <v>750</v>
      </c>
      <c r="D70" s="12">
        <v>750</v>
      </c>
      <c r="E70" s="12">
        <v>740</v>
      </c>
      <c r="F70" s="12">
        <f t="shared" si="13"/>
        <v>-10</v>
      </c>
      <c r="G70" s="17">
        <v>750</v>
      </c>
      <c r="H70" s="21">
        <f t="shared" si="14"/>
        <v>0.1513317191283293</v>
      </c>
      <c r="I70" s="21">
        <f t="shared" si="15"/>
        <v>0.1513317191283293</v>
      </c>
    </row>
    <row r="71" spans="1:9" x14ac:dyDescent="0.25">
      <c r="A71" s="4">
        <v>6145</v>
      </c>
      <c r="B71" s="5" t="s">
        <v>99</v>
      </c>
      <c r="C71" s="9">
        <v>23331</v>
      </c>
      <c r="D71" s="65">
        <v>23902</v>
      </c>
      <c r="E71" s="65">
        <v>25558</v>
      </c>
      <c r="F71" s="12">
        <f t="shared" si="13"/>
        <v>1656</v>
      </c>
      <c r="G71" s="17">
        <v>25717</v>
      </c>
      <c r="H71" s="21">
        <f>SUM(G71/1884)</f>
        <v>13.650212314225053</v>
      </c>
      <c r="I71" s="22"/>
    </row>
    <row r="72" spans="1:9" x14ac:dyDescent="0.25">
      <c r="A72" s="4">
        <v>8100</v>
      </c>
      <c r="B72" s="5" t="s">
        <v>112</v>
      </c>
      <c r="C72" s="9">
        <v>0</v>
      </c>
      <c r="D72" s="12">
        <v>12000</v>
      </c>
      <c r="E72" s="65">
        <v>0</v>
      </c>
      <c r="F72" s="12">
        <f t="shared" si="13"/>
        <v>-12000</v>
      </c>
      <c r="G72" s="17">
        <v>0</v>
      </c>
      <c r="H72" s="21">
        <f t="shared" ref="H72" si="16">SUM(G72/4956)</f>
        <v>0</v>
      </c>
      <c r="I72" s="21">
        <f t="shared" ref="I72" si="17">SUM(G72/4956)</f>
        <v>0</v>
      </c>
    </row>
    <row r="73" spans="1:9" x14ac:dyDescent="0.25">
      <c r="A73" s="4">
        <v>5875</v>
      </c>
      <c r="B73" s="5" t="s">
        <v>75</v>
      </c>
      <c r="C73" s="9">
        <v>2500</v>
      </c>
      <c r="D73" s="12">
        <v>2500</v>
      </c>
      <c r="E73" s="12">
        <v>0</v>
      </c>
      <c r="F73" s="12">
        <f t="shared" si="13"/>
        <v>-2500</v>
      </c>
      <c r="G73" s="15">
        <v>2000</v>
      </c>
      <c r="H73" s="21">
        <f t="shared" si="14"/>
        <v>0.40355125100887812</v>
      </c>
      <c r="I73" s="21">
        <f t="shared" si="15"/>
        <v>0.40355125100887812</v>
      </c>
    </row>
    <row r="74" spans="1:9" x14ac:dyDescent="0.25">
      <c r="A74" s="4"/>
      <c r="B74" s="5"/>
      <c r="C74" s="9"/>
      <c r="D74" s="12"/>
      <c r="E74" s="12"/>
      <c r="F74" s="12"/>
      <c r="G74" s="15"/>
      <c r="H74" s="21"/>
      <c r="I74" s="21"/>
    </row>
    <row r="75" spans="1:9" ht="21" x14ac:dyDescent="0.35">
      <c r="A75" s="51" t="s">
        <v>106</v>
      </c>
      <c r="G75" s="1" t="s">
        <v>107</v>
      </c>
    </row>
    <row r="76" spans="1:9" x14ac:dyDescent="0.25">
      <c r="A76" s="49" t="s">
        <v>122</v>
      </c>
    </row>
    <row r="77" spans="1:9" ht="39" x14ac:dyDescent="0.25">
      <c r="A77" s="37" t="s">
        <v>2</v>
      </c>
      <c r="B77" s="50" t="s">
        <v>12</v>
      </c>
      <c r="C77" s="29" t="s">
        <v>113</v>
      </c>
      <c r="D77" s="30" t="s">
        <v>116</v>
      </c>
      <c r="E77" s="30" t="s">
        <v>117</v>
      </c>
      <c r="F77" s="30" t="s">
        <v>8</v>
      </c>
      <c r="G77" s="31" t="s">
        <v>118</v>
      </c>
      <c r="H77" s="31" t="s">
        <v>10</v>
      </c>
      <c r="I77" s="31" t="s">
        <v>108</v>
      </c>
    </row>
    <row r="78" spans="1:9" x14ac:dyDescent="0.25">
      <c r="A78" s="4"/>
      <c r="B78" s="6" t="s">
        <v>76</v>
      </c>
      <c r="C78" s="9"/>
      <c r="D78" s="12"/>
      <c r="E78" s="12"/>
      <c r="F78" s="12"/>
      <c r="G78" s="15"/>
      <c r="H78" s="21"/>
      <c r="I78" s="21"/>
    </row>
    <row r="79" spans="1:9" x14ac:dyDescent="0.25">
      <c r="A79" s="4">
        <v>8540</v>
      </c>
      <c r="B79" s="5" t="s">
        <v>77</v>
      </c>
      <c r="C79" s="9">
        <v>19150</v>
      </c>
      <c r="D79" s="12">
        <v>18400</v>
      </c>
      <c r="E79" s="12">
        <v>10075</v>
      </c>
      <c r="F79" s="65">
        <f t="shared" ref="F79:F80" si="18">SUM(E79-D79)</f>
        <v>-8325</v>
      </c>
      <c r="G79" s="15">
        <v>17100</v>
      </c>
      <c r="H79" s="22"/>
      <c r="I79" s="21">
        <f>SUM(G79/3072)</f>
        <v>5.56640625</v>
      </c>
    </row>
    <row r="80" spans="1:9" x14ac:dyDescent="0.25">
      <c r="A80" s="4">
        <v>6145</v>
      </c>
      <c r="B80" s="5" t="s">
        <v>98</v>
      </c>
      <c r="C80" s="9">
        <v>25973</v>
      </c>
      <c r="D80" s="65">
        <v>26609</v>
      </c>
      <c r="E80" s="65">
        <v>28453</v>
      </c>
      <c r="F80" s="12">
        <f t="shared" si="18"/>
        <v>1844</v>
      </c>
      <c r="G80" s="17">
        <v>28631</v>
      </c>
      <c r="H80" s="22"/>
      <c r="I80" s="21">
        <f>SUM(G80/3072)</f>
        <v>9.3199869791666661</v>
      </c>
    </row>
    <row r="81" spans="1:9" x14ac:dyDescent="0.25">
      <c r="A81" s="4"/>
      <c r="B81" s="25" t="s">
        <v>78</v>
      </c>
      <c r="C81" s="26">
        <f t="shared" ref="C81:I81" si="19">SUM(C19:C80)</f>
        <v>406764</v>
      </c>
      <c r="D81" s="27">
        <f t="shared" si="19"/>
        <v>417543</v>
      </c>
      <c r="E81" s="27">
        <f t="shared" si="19"/>
        <v>388382</v>
      </c>
      <c r="F81" s="27">
        <f t="shared" si="19"/>
        <v>-29161</v>
      </c>
      <c r="G81" s="41">
        <f t="shared" si="19"/>
        <v>401699</v>
      </c>
      <c r="H81" s="28">
        <f t="shared" si="19"/>
        <v>80.286814412691555</v>
      </c>
      <c r="I81" s="28">
        <f t="shared" si="19"/>
        <v>81.522995327633168</v>
      </c>
    </row>
    <row r="82" spans="1:9" x14ac:dyDescent="0.25">
      <c r="A82" s="4"/>
      <c r="B82" s="5"/>
      <c r="C82" s="9"/>
      <c r="D82" s="12"/>
      <c r="E82" s="12"/>
      <c r="F82" s="12"/>
      <c r="G82" s="17"/>
      <c r="H82" s="23"/>
      <c r="I82" s="23"/>
    </row>
    <row r="83" spans="1:9" x14ac:dyDescent="0.25">
      <c r="A83" s="4"/>
      <c r="B83" s="6" t="s">
        <v>79</v>
      </c>
      <c r="C83" s="9"/>
      <c r="D83" s="12"/>
      <c r="E83" s="12" t="s">
        <v>119</v>
      </c>
      <c r="F83" s="12"/>
      <c r="G83" s="17"/>
      <c r="H83" s="16"/>
      <c r="I83" s="16"/>
    </row>
    <row r="84" spans="1:9" x14ac:dyDescent="0.25">
      <c r="A84" s="4">
        <v>9050</v>
      </c>
      <c r="B84" s="5" t="s">
        <v>80</v>
      </c>
      <c r="C84" s="9">
        <v>69477</v>
      </c>
      <c r="D84" s="12">
        <v>71214</v>
      </c>
      <c r="E84" s="12">
        <v>71214</v>
      </c>
      <c r="F84" s="12">
        <f t="shared" ref="F84:F86" si="20">SUM(E84-D84)</f>
        <v>0</v>
      </c>
      <c r="G84" s="17">
        <v>72994</v>
      </c>
      <c r="H84" s="21">
        <f>SUM(G84/4956)</f>
        <v>14.728410008071025</v>
      </c>
      <c r="I84" s="21">
        <f>SUM(G84/4956)</f>
        <v>14.728410008071025</v>
      </c>
    </row>
    <row r="85" spans="1:9" x14ac:dyDescent="0.25">
      <c r="A85" s="4">
        <v>6099</v>
      </c>
      <c r="B85" s="5" t="s">
        <v>20</v>
      </c>
      <c r="C85" s="9">
        <v>200</v>
      </c>
      <c r="D85" s="12">
        <v>7600</v>
      </c>
      <c r="E85" s="12">
        <v>7950</v>
      </c>
      <c r="F85" s="12">
        <f t="shared" si="20"/>
        <v>350</v>
      </c>
      <c r="G85" s="17">
        <v>8500</v>
      </c>
      <c r="H85" s="21">
        <f>SUM(G85/4956)</f>
        <v>1.715092816787732</v>
      </c>
      <c r="I85" s="21">
        <f>SUM(G85/4956)</f>
        <v>1.715092816787732</v>
      </c>
    </row>
    <row r="86" spans="1:9" x14ac:dyDescent="0.25">
      <c r="A86" s="4">
        <v>9250</v>
      </c>
      <c r="B86" s="5" t="s">
        <v>121</v>
      </c>
      <c r="C86" s="9">
        <v>0</v>
      </c>
      <c r="D86" s="12">
        <v>0</v>
      </c>
      <c r="E86" s="65">
        <v>8325</v>
      </c>
      <c r="F86" s="12">
        <f t="shared" si="20"/>
        <v>8325</v>
      </c>
      <c r="G86" s="17">
        <v>0</v>
      </c>
      <c r="H86" s="21">
        <f>SUM(G86/4956)</f>
        <v>0</v>
      </c>
      <c r="I86" s="21">
        <f>SUM(G86/4956)</f>
        <v>0</v>
      </c>
    </row>
    <row r="87" spans="1:9" x14ac:dyDescent="0.25">
      <c r="A87" s="4">
        <v>9180</v>
      </c>
      <c r="B87" s="5" t="s">
        <v>83</v>
      </c>
      <c r="C87" s="9">
        <v>48277</v>
      </c>
      <c r="D87" s="12">
        <v>49484</v>
      </c>
      <c r="E87" s="12">
        <v>49484</v>
      </c>
      <c r="F87" s="12">
        <f t="shared" ref="F87" si="21">SUM(C87-E87)</f>
        <v>-1207</v>
      </c>
      <c r="G87" s="17">
        <v>50721</v>
      </c>
      <c r="H87" s="22"/>
      <c r="I87" s="21">
        <f>SUM(G87/3072)</f>
        <v>16.5107421875</v>
      </c>
    </row>
    <row r="88" spans="1:9" x14ac:dyDescent="0.25">
      <c r="A88" s="4"/>
      <c r="B88" s="25" t="s">
        <v>109</v>
      </c>
      <c r="C88" s="11">
        <f t="shared" ref="C88:I88" si="22">SUM(C84:C87)</f>
        <v>117954</v>
      </c>
      <c r="D88" s="14">
        <f t="shared" si="22"/>
        <v>128298</v>
      </c>
      <c r="E88" s="14">
        <f t="shared" si="22"/>
        <v>136973</v>
      </c>
      <c r="F88" s="14">
        <f t="shared" si="22"/>
        <v>7468</v>
      </c>
      <c r="G88" s="53">
        <f t="shared" si="22"/>
        <v>132215</v>
      </c>
      <c r="H88" s="32">
        <f t="shared" si="22"/>
        <v>16.443502824858758</v>
      </c>
      <c r="I88" s="32">
        <f t="shared" si="22"/>
        <v>32.954245012358754</v>
      </c>
    </row>
    <row r="89" spans="1:9" x14ac:dyDescent="0.25">
      <c r="A89" s="4"/>
      <c r="C89" s="10"/>
      <c r="D89" s="13"/>
      <c r="E89" s="12"/>
      <c r="F89" s="12" t="s">
        <v>119</v>
      </c>
      <c r="G89" s="17"/>
      <c r="H89" s="21"/>
      <c r="I89" s="21"/>
    </row>
    <row r="90" spans="1:9" x14ac:dyDescent="0.25">
      <c r="A90" s="4"/>
      <c r="B90" s="6" t="s">
        <v>84</v>
      </c>
      <c r="C90" s="10"/>
      <c r="D90" s="13"/>
      <c r="E90" s="12"/>
      <c r="F90" s="12" t="s">
        <v>119</v>
      </c>
      <c r="G90" s="15"/>
      <c r="H90" s="21"/>
      <c r="I90" s="21"/>
    </row>
    <row r="91" spans="1:9" x14ac:dyDescent="0.25">
      <c r="A91" s="4">
        <v>6141</v>
      </c>
      <c r="B91" s="5" t="s">
        <v>85</v>
      </c>
      <c r="C91" s="9">
        <v>44492</v>
      </c>
      <c r="D91" s="12">
        <v>23200</v>
      </c>
      <c r="E91" s="12">
        <v>23000</v>
      </c>
      <c r="F91" s="12">
        <f t="shared" ref="F91:F101" si="23">SUM(E91-D91)</f>
        <v>-200</v>
      </c>
      <c r="G91" s="15">
        <v>0</v>
      </c>
      <c r="H91" s="21">
        <f t="shared" ref="H91:H100" si="24">SUM(G91/4956)</f>
        <v>0</v>
      </c>
      <c r="I91" s="21">
        <f t="shared" ref="I91:I100" si="25">SUM(G91/4956)</f>
        <v>0</v>
      </c>
    </row>
    <row r="92" spans="1:9" x14ac:dyDescent="0.25">
      <c r="A92" s="4">
        <v>9597</v>
      </c>
      <c r="B92" s="5" t="s">
        <v>86</v>
      </c>
      <c r="C92" s="9">
        <v>0</v>
      </c>
      <c r="D92" s="12">
        <v>0</v>
      </c>
      <c r="E92" s="12">
        <v>0</v>
      </c>
      <c r="F92" s="12">
        <f t="shared" si="23"/>
        <v>0</v>
      </c>
      <c r="G92" s="15">
        <v>17000</v>
      </c>
      <c r="H92" s="21">
        <f t="shared" si="24"/>
        <v>3.4301856335754639</v>
      </c>
      <c r="I92" s="21">
        <f t="shared" si="25"/>
        <v>3.4301856335754639</v>
      </c>
    </row>
    <row r="93" spans="1:9" x14ac:dyDescent="0.25">
      <c r="A93" s="4">
        <v>9560</v>
      </c>
      <c r="B93" s="5" t="s">
        <v>87</v>
      </c>
      <c r="C93" s="9">
        <v>0</v>
      </c>
      <c r="D93" s="12">
        <v>1000</v>
      </c>
      <c r="E93" s="12">
        <v>1400</v>
      </c>
      <c r="F93" s="12">
        <f t="shared" si="23"/>
        <v>400</v>
      </c>
      <c r="G93" s="15">
        <v>0</v>
      </c>
      <c r="H93" s="21">
        <f t="shared" si="24"/>
        <v>0</v>
      </c>
      <c r="I93" s="21">
        <f t="shared" si="25"/>
        <v>0</v>
      </c>
    </row>
    <row r="94" spans="1:9" x14ac:dyDescent="0.25">
      <c r="A94" s="47">
        <v>9597</v>
      </c>
      <c r="B94" s="5" t="s">
        <v>88</v>
      </c>
      <c r="C94" s="9">
        <v>0</v>
      </c>
      <c r="D94" s="12">
        <v>0</v>
      </c>
      <c r="E94" s="12">
        <v>0</v>
      </c>
      <c r="F94" s="12">
        <f t="shared" si="23"/>
        <v>0</v>
      </c>
      <c r="G94" s="15">
        <v>0</v>
      </c>
      <c r="H94" s="21">
        <f t="shared" si="24"/>
        <v>0</v>
      </c>
      <c r="I94" s="21">
        <f t="shared" si="25"/>
        <v>0</v>
      </c>
    </row>
    <row r="95" spans="1:9" x14ac:dyDescent="0.25">
      <c r="A95" s="4">
        <v>9820</v>
      </c>
      <c r="B95" s="5" t="s">
        <v>89</v>
      </c>
      <c r="C95" s="9">
        <v>0</v>
      </c>
      <c r="D95" s="12">
        <v>0</v>
      </c>
      <c r="E95" s="12">
        <v>0</v>
      </c>
      <c r="F95" s="12">
        <f t="shared" si="23"/>
        <v>0</v>
      </c>
      <c r="G95" s="15">
        <v>0</v>
      </c>
      <c r="H95" s="21">
        <f t="shared" si="24"/>
        <v>0</v>
      </c>
      <c r="I95" s="21">
        <f t="shared" si="25"/>
        <v>0</v>
      </c>
    </row>
    <row r="96" spans="1:9" x14ac:dyDescent="0.25">
      <c r="A96" s="4">
        <v>9580</v>
      </c>
      <c r="B96" s="5" t="s">
        <v>90</v>
      </c>
      <c r="C96" s="9">
        <v>0</v>
      </c>
      <c r="D96" s="12">
        <v>692</v>
      </c>
      <c r="E96" s="12">
        <v>0</v>
      </c>
      <c r="F96" s="12">
        <f t="shared" si="23"/>
        <v>-692</v>
      </c>
      <c r="G96" s="15">
        <v>5694</v>
      </c>
      <c r="H96" s="21">
        <f t="shared" si="24"/>
        <v>1.1489104116222761</v>
      </c>
      <c r="I96" s="21">
        <f t="shared" si="25"/>
        <v>1.1489104116222761</v>
      </c>
    </row>
    <row r="97" spans="1:9" x14ac:dyDescent="0.25">
      <c r="A97" s="4">
        <v>9860</v>
      </c>
      <c r="B97" s="5" t="s">
        <v>91</v>
      </c>
      <c r="C97" s="9">
        <v>20000</v>
      </c>
      <c r="D97" s="12">
        <v>0</v>
      </c>
      <c r="E97" s="12">
        <v>0</v>
      </c>
      <c r="F97" s="12">
        <f t="shared" si="23"/>
        <v>0</v>
      </c>
      <c r="G97" s="15">
        <v>0</v>
      </c>
      <c r="H97" s="21">
        <f t="shared" si="24"/>
        <v>0</v>
      </c>
      <c r="I97" s="21">
        <f t="shared" si="25"/>
        <v>0</v>
      </c>
    </row>
    <row r="98" spans="1:9" x14ac:dyDescent="0.25">
      <c r="A98" s="4">
        <v>9595</v>
      </c>
      <c r="B98" s="5" t="s">
        <v>92</v>
      </c>
      <c r="C98" s="9">
        <v>4120</v>
      </c>
      <c r="D98" s="12">
        <v>0</v>
      </c>
      <c r="E98" s="12">
        <v>0</v>
      </c>
      <c r="F98" s="12">
        <f t="shared" si="23"/>
        <v>0</v>
      </c>
      <c r="G98" s="15">
        <v>0</v>
      </c>
      <c r="H98" s="21">
        <f t="shared" si="24"/>
        <v>0</v>
      </c>
      <c r="I98" s="21">
        <f t="shared" si="25"/>
        <v>0</v>
      </c>
    </row>
    <row r="99" spans="1:9" x14ac:dyDescent="0.25">
      <c r="A99" s="4">
        <v>9770</v>
      </c>
      <c r="B99" s="5" t="s">
        <v>93</v>
      </c>
      <c r="C99" s="9">
        <v>0</v>
      </c>
      <c r="D99" s="12">
        <v>0</v>
      </c>
      <c r="E99" s="12">
        <v>0</v>
      </c>
      <c r="F99" s="12">
        <f t="shared" si="23"/>
        <v>0</v>
      </c>
      <c r="G99" s="15">
        <v>0</v>
      </c>
      <c r="H99" s="21">
        <f t="shared" si="24"/>
        <v>0</v>
      </c>
      <c r="I99" s="21">
        <f t="shared" si="25"/>
        <v>0</v>
      </c>
    </row>
    <row r="100" spans="1:9" x14ac:dyDescent="0.25">
      <c r="A100" s="4">
        <v>9625</v>
      </c>
      <c r="B100" s="5" t="s">
        <v>94</v>
      </c>
      <c r="C100" s="9">
        <v>0</v>
      </c>
      <c r="D100" s="12">
        <v>0</v>
      </c>
      <c r="E100" s="12">
        <v>0</v>
      </c>
      <c r="F100" s="12">
        <f t="shared" si="23"/>
        <v>0</v>
      </c>
      <c r="G100" s="15">
        <v>0</v>
      </c>
      <c r="H100" s="21">
        <f t="shared" si="24"/>
        <v>0</v>
      </c>
      <c r="I100" s="21">
        <f t="shared" si="25"/>
        <v>0</v>
      </c>
    </row>
    <row r="101" spans="1:9" x14ac:dyDescent="0.25">
      <c r="A101" s="4">
        <v>9680</v>
      </c>
      <c r="B101" s="5" t="s">
        <v>115</v>
      </c>
      <c r="C101" s="9">
        <v>54025</v>
      </c>
      <c r="D101" s="12">
        <v>13931</v>
      </c>
      <c r="E101" s="12">
        <v>0</v>
      </c>
      <c r="F101" s="12">
        <f t="shared" si="23"/>
        <v>-13931</v>
      </c>
      <c r="G101" s="15">
        <v>35636</v>
      </c>
      <c r="H101" s="22"/>
      <c r="I101" s="21">
        <f>SUM(G101/3072)</f>
        <v>11.600260416666666</v>
      </c>
    </row>
    <row r="102" spans="1:9" x14ac:dyDescent="0.25">
      <c r="A102" s="4"/>
      <c r="B102" s="8" t="s">
        <v>110</v>
      </c>
      <c r="C102" s="11">
        <f t="shared" ref="C102:D102" si="26">SUM(C91:C101)</f>
        <v>122637</v>
      </c>
      <c r="D102" s="14">
        <f t="shared" si="26"/>
        <v>38823</v>
      </c>
      <c r="E102" s="14">
        <f t="shared" ref="E102" si="27">SUM(E91:E101)</f>
        <v>24400</v>
      </c>
      <c r="F102" s="14">
        <f>SUM(F91:F101)</f>
        <v>-14423</v>
      </c>
      <c r="G102" s="19">
        <f>SUM(G91:G101)</f>
        <v>58330</v>
      </c>
      <c r="H102" s="24">
        <f>SUM(H91:H101)</f>
        <v>4.5790960451977405</v>
      </c>
      <c r="I102" s="24">
        <f>SUM(I91:I101)</f>
        <v>16.179356461864408</v>
      </c>
    </row>
    <row r="103" spans="1:9" x14ac:dyDescent="0.25">
      <c r="A103" s="4"/>
      <c r="C103" s="10"/>
      <c r="D103" s="13"/>
      <c r="E103" s="13"/>
      <c r="F103" s="12"/>
      <c r="G103" s="15"/>
      <c r="H103" s="16"/>
      <c r="I103" s="21"/>
    </row>
    <row r="104" spans="1:9" x14ac:dyDescent="0.25">
      <c r="A104" s="4"/>
      <c r="B104" s="52" t="s">
        <v>97</v>
      </c>
      <c r="C104" s="42">
        <f t="shared" ref="C104:I104" si="28">SUM(C16-(C81+C88+C102))</f>
        <v>5571</v>
      </c>
      <c r="D104" s="43">
        <f t="shared" si="28"/>
        <v>0</v>
      </c>
      <c r="E104" s="43">
        <f t="shared" si="28"/>
        <v>9485</v>
      </c>
      <c r="F104" s="43">
        <f t="shared" si="28"/>
        <v>10692</v>
      </c>
      <c r="G104" s="44">
        <f t="shared" si="28"/>
        <v>0</v>
      </c>
      <c r="H104" s="45">
        <f t="shared" si="28"/>
        <v>-1.9072294792863431E-3</v>
      </c>
      <c r="I104" s="45">
        <f t="shared" si="28"/>
        <v>1.1696680791146719E-3</v>
      </c>
    </row>
  </sheetData>
  <pageMargins left="0.7" right="0.7" top="0.75" bottom="0.75" header="0.3" footer="0.3"/>
  <pageSetup scale="69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2025 Draft Budget</vt:lpstr>
      <vt:lpstr>2012-2016</vt:lpstr>
      <vt:lpstr>2013-2019</vt:lpstr>
      <vt:lpstr>'2012-2016'!Print_Area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Barbara J. Smith</cp:lastModifiedBy>
  <cp:lastPrinted>2024-11-05T19:56:36Z</cp:lastPrinted>
  <dcterms:created xsi:type="dcterms:W3CDTF">2015-09-09T23:08:33Z</dcterms:created>
  <dcterms:modified xsi:type="dcterms:W3CDTF">2025-02-19T20:19:06Z</dcterms:modified>
</cp:coreProperties>
</file>